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IUT BRETIGNY GEA/BUT/Cours BUT2/GEMA/R3 GEMA12 - Financement des activités/R3 GEMA12 Chapitre 3/"/>
    </mc:Choice>
  </mc:AlternateContent>
  <xr:revisionPtr revIDLastSave="10" documentId="8_{94E18B6F-29AA-41E5-9888-1867439425E8}" xr6:coauthVersionLast="36" xr6:coauthVersionMax="36" xr10:uidLastSave="{5049C971-FC17-4C03-8B93-D1F1B0ACA57D}"/>
  <bookViews>
    <workbookView xWindow="0" yWindow="0" windowWidth="21570" windowHeight="7680" xr2:uid="{22F32380-DC52-45E4-BB56-A481678AC0F9}"/>
  </bookViews>
  <sheets>
    <sheet name="Partie 2 Les emprunts" sheetId="8" r:id="rId1"/>
    <sheet name="Partie 2 - Exemple" sheetId="12" r:id="rId2"/>
    <sheet name="Partie 2 Credit Bail" sheetId="1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3" l="1"/>
  <c r="D12" i="13"/>
  <c r="C12" i="13"/>
  <c r="D5" i="13"/>
  <c r="D7" i="13" s="1"/>
  <c r="D14" i="13" s="1"/>
  <c r="D15" i="13" s="1"/>
  <c r="C5" i="13"/>
  <c r="C7" i="13" s="1"/>
  <c r="C14" i="13" s="1"/>
  <c r="B5" i="13"/>
  <c r="B12" i="13" s="1"/>
  <c r="C15" i="13" l="1"/>
  <c r="B7" i="13"/>
  <c r="B14" i="13" s="1"/>
  <c r="B15" i="13" s="1"/>
  <c r="E15" i="13" s="1"/>
  <c r="C10" i="12" l="1"/>
  <c r="B28" i="12"/>
  <c r="C28" i="12" s="1"/>
  <c r="D28" i="12" s="1"/>
  <c r="B23" i="12"/>
  <c r="C23" i="12" s="1"/>
  <c r="D23" i="12" s="1"/>
  <c r="E3" i="12"/>
  <c r="C2" i="12"/>
  <c r="D2" i="12" s="1"/>
  <c r="B3" i="12" s="1"/>
  <c r="C3" i="12" l="1"/>
  <c r="D3" i="12"/>
  <c r="B4" i="12" s="1"/>
  <c r="C4" i="12" s="1"/>
  <c r="E4" i="12"/>
  <c r="B22" i="12"/>
  <c r="B24" i="12" s="1"/>
  <c r="B29" i="12" l="1"/>
  <c r="B30" i="12" s="1"/>
  <c r="D22" i="12"/>
  <c r="D24" i="12" s="1"/>
  <c r="D29" i="12" s="1"/>
  <c r="D30" i="12" s="1"/>
  <c r="C12" i="12"/>
  <c r="C22" i="12"/>
  <c r="C24" i="12" s="1"/>
  <c r="C29" i="12" s="1"/>
  <c r="C30" i="12" s="1"/>
  <c r="E30" i="12" s="1"/>
  <c r="C11" i="12"/>
  <c r="C14" i="12" s="1"/>
  <c r="C6" i="12"/>
  <c r="D4" i="12"/>
  <c r="E24" i="12" l="1"/>
  <c r="E22" i="8" l="1"/>
  <c r="E25" i="8" s="1"/>
  <c r="B25" i="8"/>
  <c r="C25" i="8" s="1"/>
  <c r="B15" i="8"/>
  <c r="B16" i="8" s="1"/>
  <c r="C16" i="8" s="1"/>
  <c r="E16" i="8" s="1"/>
  <c r="C14" i="8"/>
  <c r="E14" i="8" s="1"/>
  <c r="B6" i="8"/>
  <c r="C6" i="8" s="1"/>
  <c r="E6" i="8" s="1"/>
  <c r="C5" i="8"/>
  <c r="D25" i="8" l="1"/>
  <c r="B26" i="8" s="1"/>
  <c r="C26" i="8" s="1"/>
  <c r="C15" i="8"/>
  <c r="E15" i="8" s="1"/>
  <c r="B7" i="8"/>
  <c r="D7" i="8" s="1"/>
  <c r="C17" i="8"/>
  <c r="C7" i="8"/>
  <c r="E7" i="8" s="1"/>
  <c r="E5" i="8"/>
  <c r="E26" i="8"/>
  <c r="E27" i="8"/>
  <c r="D26" i="8" l="1"/>
  <c r="B27" i="8" s="1"/>
  <c r="C27" i="8" s="1"/>
  <c r="D27" i="8" s="1"/>
  <c r="C34" i="8"/>
  <c r="C8" i="8"/>
  <c r="C28" i="8" l="1"/>
  <c r="C3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7" authorId="0" shapeId="0" xr:uid="{744A7F0B-EE16-4BF2-8E56-36D818750D25}">
      <text>
        <r>
          <rPr>
            <b/>
            <sz val="9"/>
            <color indexed="81"/>
            <rFont val="Tahoma"/>
            <family val="2"/>
          </rPr>
          <t>(30000+15000) * 25%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<sst xmlns="http://schemas.openxmlformats.org/spreadsheetml/2006/main" count="83" uniqueCount="39">
  <si>
    <t>N</t>
  </si>
  <si>
    <t>N+1</t>
  </si>
  <si>
    <t>N+2</t>
  </si>
  <si>
    <t>TOTAL</t>
  </si>
  <si>
    <t>Economie IS</t>
  </si>
  <si>
    <t>Taux</t>
  </si>
  <si>
    <t>Loyer</t>
  </si>
  <si>
    <t>Amortissement</t>
  </si>
  <si>
    <t>Années</t>
  </si>
  <si>
    <t>Montant de capital restant du</t>
  </si>
  <si>
    <t>Intérêts</t>
  </si>
  <si>
    <t>Annuité</t>
  </si>
  <si>
    <t>IN FINE</t>
  </si>
  <si>
    <t>AMORTISSEMENTS CONSTANTS</t>
  </si>
  <si>
    <t>Montant du capital remboursé</t>
  </si>
  <si>
    <t>ANNUITES CONSTANTES</t>
  </si>
  <si>
    <t>Durée</t>
  </si>
  <si>
    <t>Annuité (Intérêt + Montant du capital remboursé)</t>
  </si>
  <si>
    <t>Capital</t>
  </si>
  <si>
    <t>Loyers (1)</t>
  </si>
  <si>
    <t>Option d'achat (2)</t>
  </si>
  <si>
    <t>Economie d'IS (3)</t>
  </si>
  <si>
    <t>Coût réel du matériel (1) + (2) -(3)</t>
  </si>
  <si>
    <t>Annuité (1)</t>
  </si>
  <si>
    <t>Economie d'IS (2)</t>
  </si>
  <si>
    <t>Coût réel du matériel (1) - (2)</t>
  </si>
  <si>
    <t>Somme des intérêts</t>
  </si>
  <si>
    <t>Somme des annuités - Capital emprunté</t>
  </si>
  <si>
    <t>Coût de l'emprunt (sans tenir compte de l'S) en annuités constantes :</t>
  </si>
  <si>
    <t xml:space="preserve"> '=  100 000  *  (0,04) / (1- (1,04)^-3)</t>
  </si>
  <si>
    <t xml:space="preserve">COUT DE L'EMPRUNT SANS IS :  </t>
  </si>
  <si>
    <t>COUT DE L'EMPRUNT (AVEC IS)</t>
  </si>
  <si>
    <t>Intérêt net d'IS</t>
  </si>
  <si>
    <t>AUTRES CHARGES ?</t>
  </si>
  <si>
    <t>Oui, il y a aussi la dotation aux amortissements du matériel acheté :  100 000 / 3  =&gt;   33 333€</t>
  </si>
  <si>
    <t>QUELLE EST L'ECONOMIE D'IS GENEREE PAR CE PROJET ?</t>
  </si>
  <si>
    <t>QUEL EST LE COUT REEL DE CE PROJET ?</t>
  </si>
  <si>
    <t>Quelles sont les économies d'IS réalisées pendant 3 ans  ?</t>
  </si>
  <si>
    <t>Quel est le coût réel du projet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</si>
</sst>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0" borderId="1" xfId="0" applyFill="1" applyBorder="1"/>
    <xf numFmtId="9" fontId="0" fillId="0" borderId="0" xfId="0" applyNumberFormat="1"/>
    <xf numFmtId="8" fontId="0" fillId="0" borderId="0" xfId="0" applyNumberFormat="1"/>
    <xf numFmtId="44" fontId="0" fillId="0" borderId="1" xfId="1" applyFont="1" applyBorder="1"/>
    <xf numFmtId="4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4" fillId="0" borderId="1" xfId="1" applyFont="1" applyBorder="1" applyAlignment="1">
      <alignment horizontal="right" vertical="center"/>
    </xf>
    <xf numFmtId="44" fontId="4" fillId="2" borderId="1" xfId="1" applyFont="1" applyFill="1" applyBorder="1" applyAlignment="1">
      <alignment horizontal="right" vertical="center"/>
    </xf>
    <xf numFmtId="0" fontId="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44" fontId="4" fillId="0" borderId="1" xfId="1" applyFont="1" applyFill="1" applyBorder="1" applyAlignment="1">
      <alignment horizontal="right" vertical="center"/>
    </xf>
    <xf numFmtId="8" fontId="4" fillId="0" borderId="1" xfId="1" applyNumberFormat="1" applyFont="1" applyFill="1" applyBorder="1" applyAlignment="1">
      <alignment horizontal="right" vertical="center"/>
    </xf>
    <xf numFmtId="8" fontId="0" fillId="0" borderId="1" xfId="0" applyNumberFormat="1" applyBorder="1"/>
    <xf numFmtId="44" fontId="0" fillId="0" borderId="1" xfId="1" applyFont="1" applyFill="1" applyBorder="1"/>
    <xf numFmtId="164" fontId="6" fillId="0" borderId="1" xfId="1" applyNumberFormat="1" applyFont="1" applyBorder="1"/>
    <xf numFmtId="164" fontId="7" fillId="0" borderId="1" xfId="1" applyNumberFormat="1" applyFont="1" applyBorder="1"/>
    <xf numFmtId="44" fontId="0" fillId="3" borderId="0" xfId="0" applyNumberFormat="1" applyFill="1"/>
    <xf numFmtId="44" fontId="0" fillId="3" borderId="1" xfId="1" applyFont="1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44" fontId="5" fillId="4" borderId="0" xfId="1" applyFont="1" applyFill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3" borderId="0" xfId="0" quotePrefix="1" applyFont="1" applyFill="1"/>
    <xf numFmtId="0" fontId="5" fillId="3" borderId="0" xfId="0" applyFont="1" applyFill="1"/>
    <xf numFmtId="0" fontId="4" fillId="0" borderId="0" xfId="0" applyFont="1" applyFill="1" applyBorder="1" applyAlignment="1">
      <alignment vertical="center"/>
    </xf>
    <xf numFmtId="44" fontId="5" fillId="3" borderId="0" xfId="0" applyNumberFormat="1" applyFont="1" applyFill="1"/>
    <xf numFmtId="164" fontId="7" fillId="3" borderId="1" xfId="1" applyNumberFormat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E05C-D1B8-427B-92F2-6D17BEB767B8}">
  <dimension ref="A2:E34"/>
  <sheetViews>
    <sheetView showGridLines="0" tabSelected="1" zoomScale="160" zoomScaleNormal="160" workbookViewId="0">
      <selection activeCell="H6" sqref="H6"/>
    </sheetView>
  </sheetViews>
  <sheetFormatPr baseColWidth="10" defaultRowHeight="15" x14ac:dyDescent="0.25"/>
  <cols>
    <col min="1" max="1" width="20" bestFit="1" customWidth="1"/>
    <col min="2" max="2" width="20.5703125" customWidth="1"/>
    <col min="3" max="3" width="18.28515625" customWidth="1"/>
    <col min="4" max="4" width="19" customWidth="1"/>
    <col min="5" max="5" width="23.42578125" customWidth="1"/>
  </cols>
  <sheetData>
    <row r="2" spans="1:5" x14ac:dyDescent="0.25">
      <c r="A2" s="31" t="s">
        <v>12</v>
      </c>
      <c r="B2" s="31"/>
      <c r="C2" s="31"/>
      <c r="D2" s="31"/>
      <c r="E2" s="31"/>
    </row>
    <row r="3" spans="1:5" x14ac:dyDescent="0.25">
      <c r="A3" t="s">
        <v>5</v>
      </c>
      <c r="B3" s="5">
        <v>0.04</v>
      </c>
    </row>
    <row r="4" spans="1:5" ht="45" x14ac:dyDescent="0.25">
      <c r="A4" s="15" t="s">
        <v>8</v>
      </c>
      <c r="B4" s="15" t="s">
        <v>9</v>
      </c>
      <c r="C4" s="15" t="s">
        <v>10</v>
      </c>
      <c r="D4" s="15" t="s">
        <v>14</v>
      </c>
      <c r="E4" s="15" t="s">
        <v>17</v>
      </c>
    </row>
    <row r="5" spans="1:5" x14ac:dyDescent="0.25">
      <c r="A5" s="16" t="s">
        <v>0</v>
      </c>
      <c r="B5" s="17">
        <v>90000</v>
      </c>
      <c r="C5" s="17">
        <f>B5*B3</f>
        <v>3600</v>
      </c>
      <c r="D5" s="18">
        <v>0</v>
      </c>
      <c r="E5" s="18">
        <f>C5+D5</f>
        <v>3600</v>
      </c>
    </row>
    <row r="6" spans="1:5" x14ac:dyDescent="0.25">
      <c r="A6" s="16" t="s">
        <v>1</v>
      </c>
      <c r="B6" s="17">
        <f>B5-D5</f>
        <v>90000</v>
      </c>
      <c r="C6" s="17">
        <f>B6*B3</f>
        <v>3600</v>
      </c>
      <c r="D6" s="18">
        <v>0</v>
      </c>
      <c r="E6" s="18">
        <f>C6+D6</f>
        <v>3600</v>
      </c>
    </row>
    <row r="7" spans="1:5" x14ac:dyDescent="0.25">
      <c r="A7" s="16" t="s">
        <v>2</v>
      </c>
      <c r="B7" s="17">
        <f>B6</f>
        <v>90000</v>
      </c>
      <c r="C7" s="17">
        <f>B7*B3</f>
        <v>3600</v>
      </c>
      <c r="D7" s="18">
        <f>B7</f>
        <v>90000</v>
      </c>
      <c r="E7" s="18">
        <f>C7+D7</f>
        <v>93600</v>
      </c>
    </row>
    <row r="8" spans="1:5" x14ac:dyDescent="0.25">
      <c r="C8" s="24">
        <f>SUM(C5:C7)</f>
        <v>10800</v>
      </c>
    </row>
    <row r="11" spans="1:5" x14ac:dyDescent="0.25">
      <c r="A11" s="31" t="s">
        <v>13</v>
      </c>
      <c r="B11" s="31"/>
      <c r="C11" s="31"/>
      <c r="D11" s="31"/>
      <c r="E11" s="31"/>
    </row>
    <row r="12" spans="1:5" x14ac:dyDescent="0.25">
      <c r="A12" t="s">
        <v>5</v>
      </c>
      <c r="B12" s="5">
        <v>0.04</v>
      </c>
    </row>
    <row r="13" spans="1:5" ht="30" x14ac:dyDescent="0.25">
      <c r="A13" s="15" t="s">
        <v>8</v>
      </c>
      <c r="B13" s="15" t="s">
        <v>9</v>
      </c>
      <c r="C13" s="15" t="s">
        <v>10</v>
      </c>
      <c r="D13" s="15" t="s">
        <v>14</v>
      </c>
      <c r="E13" s="15" t="s">
        <v>11</v>
      </c>
    </row>
    <row r="14" spans="1:5" x14ac:dyDescent="0.25">
      <c r="A14" s="16" t="s">
        <v>0</v>
      </c>
      <c r="B14" s="17">
        <v>90000</v>
      </c>
      <c r="C14" s="17">
        <f>B14*B12</f>
        <v>3600</v>
      </c>
      <c r="D14" s="18">
        <v>30000</v>
      </c>
      <c r="E14" s="18">
        <f>C14+D14</f>
        <v>33600</v>
      </c>
    </row>
    <row r="15" spans="1:5" x14ac:dyDescent="0.25">
      <c r="A15" s="16" t="s">
        <v>1</v>
      </c>
      <c r="B15" s="17">
        <f>B14-D14</f>
        <v>60000</v>
      </c>
      <c r="C15" s="17">
        <f>B15*B12</f>
        <v>2400</v>
      </c>
      <c r="D15" s="18">
        <v>30000</v>
      </c>
      <c r="E15" s="18">
        <f>C15+D15</f>
        <v>32400</v>
      </c>
    </row>
    <row r="16" spans="1:5" x14ac:dyDescent="0.25">
      <c r="A16" s="16" t="s">
        <v>2</v>
      </c>
      <c r="B16" s="17">
        <f>B15-D15</f>
        <v>30000</v>
      </c>
      <c r="C16" s="17">
        <f>B16*B12</f>
        <v>1200</v>
      </c>
      <c r="D16" s="18">
        <v>30000</v>
      </c>
      <c r="E16" s="18">
        <f>C16+D16</f>
        <v>31200</v>
      </c>
    </row>
    <row r="17" spans="1:5" x14ac:dyDescent="0.25">
      <c r="C17" s="24">
        <f>SUM(C14:C16)</f>
        <v>7200</v>
      </c>
    </row>
    <row r="19" spans="1:5" x14ac:dyDescent="0.25">
      <c r="A19" s="31" t="s">
        <v>15</v>
      </c>
      <c r="B19" s="31"/>
      <c r="C19" s="31"/>
      <c r="D19" s="31"/>
      <c r="E19" s="31"/>
    </row>
    <row r="21" spans="1:5" x14ac:dyDescent="0.25">
      <c r="A21" t="s">
        <v>18</v>
      </c>
      <c r="B21">
        <v>90000</v>
      </c>
    </row>
    <row r="22" spans="1:5" x14ac:dyDescent="0.25">
      <c r="A22" t="s">
        <v>5</v>
      </c>
      <c r="B22" s="5">
        <v>0.04</v>
      </c>
      <c r="D22" t="s">
        <v>11</v>
      </c>
      <c r="E22" s="6">
        <f>-PMT(B22,B23,B21)</f>
        <v>32431.368528959509</v>
      </c>
    </row>
    <row r="23" spans="1:5" x14ac:dyDescent="0.25">
      <c r="A23" t="s">
        <v>16</v>
      </c>
      <c r="B23">
        <v>3</v>
      </c>
    </row>
    <row r="24" spans="1:5" ht="30" x14ac:dyDescent="0.25">
      <c r="A24" s="15" t="s">
        <v>8</v>
      </c>
      <c r="B24" s="15" t="s">
        <v>9</v>
      </c>
      <c r="C24" s="15" t="s">
        <v>10</v>
      </c>
      <c r="D24" s="15" t="s">
        <v>14</v>
      </c>
      <c r="E24" s="15" t="s">
        <v>11</v>
      </c>
    </row>
    <row r="25" spans="1:5" x14ac:dyDescent="0.25">
      <c r="A25" s="16" t="s">
        <v>0</v>
      </c>
      <c r="B25" s="17">
        <f>B21</f>
        <v>90000</v>
      </c>
      <c r="C25" s="17">
        <f>B25*$B$22</f>
        <v>3600</v>
      </c>
      <c r="D25" s="20">
        <f>E25-C25</f>
        <v>28831.368528959509</v>
      </c>
      <c r="E25" s="19">
        <f>$E$22</f>
        <v>32431.368528959509</v>
      </c>
    </row>
    <row r="26" spans="1:5" x14ac:dyDescent="0.25">
      <c r="A26" s="16" t="s">
        <v>1</v>
      </c>
      <c r="B26" s="17">
        <f>B25-D25</f>
        <v>61168.631471040491</v>
      </c>
      <c r="C26" s="17">
        <f>B26*$B$22</f>
        <v>2446.7452588416195</v>
      </c>
      <c r="D26" s="20">
        <f>E26-C26</f>
        <v>29984.623270117889</v>
      </c>
      <c r="E26" s="19">
        <f>$E$22</f>
        <v>32431.368528959509</v>
      </c>
    </row>
    <row r="27" spans="1:5" x14ac:dyDescent="0.25">
      <c r="A27" s="16" t="s">
        <v>2</v>
      </c>
      <c r="B27" s="17">
        <f>B26-D26</f>
        <v>31184.008200922603</v>
      </c>
      <c r="C27" s="17">
        <f>B27*$B$22</f>
        <v>1247.3603280369041</v>
      </c>
      <c r="D27" s="20">
        <f>E27-C27</f>
        <v>31184.008200922606</v>
      </c>
      <c r="E27" s="19">
        <f>$E$22</f>
        <v>32431.368528959509</v>
      </c>
    </row>
    <row r="28" spans="1:5" x14ac:dyDescent="0.25">
      <c r="C28" s="24">
        <f>SUM(C25:C27)</f>
        <v>7294.1055868785243</v>
      </c>
    </row>
    <row r="31" spans="1:5" x14ac:dyDescent="0.25">
      <c r="A31" t="s">
        <v>28</v>
      </c>
    </row>
    <row r="33" spans="1:3" x14ac:dyDescent="0.25">
      <c r="A33" t="s">
        <v>26</v>
      </c>
      <c r="C33" s="8">
        <f>C28</f>
        <v>7294.1055868785243</v>
      </c>
    </row>
    <row r="34" spans="1:3" x14ac:dyDescent="0.25">
      <c r="A34" t="s">
        <v>27</v>
      </c>
      <c r="C34" s="6">
        <f>SUM(E25:E27)-B21</f>
        <v>7294.1055868785188</v>
      </c>
    </row>
  </sheetData>
  <mergeCells count="3">
    <mergeCell ref="A2:E2"/>
    <mergeCell ref="A11:E11"/>
    <mergeCell ref="A19:E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CCF29-818D-409C-B923-B5D7C7D69949}">
  <dimension ref="A1:I30"/>
  <sheetViews>
    <sheetView showGridLines="0" topLeftCell="A10" zoomScale="120" zoomScaleNormal="120" workbookViewId="0">
      <selection activeCell="L24" sqref="L24"/>
    </sheetView>
  </sheetViews>
  <sheetFormatPr baseColWidth="10" defaultRowHeight="15" x14ac:dyDescent="0.25"/>
  <cols>
    <col min="1" max="1" width="19.42578125" bestFit="1" customWidth="1"/>
    <col min="2" max="2" width="16.42578125" bestFit="1" customWidth="1"/>
    <col min="3" max="3" width="21.5703125" customWidth="1"/>
    <col min="4" max="4" width="17.140625" bestFit="1" customWidth="1"/>
    <col min="5" max="5" width="15.85546875" customWidth="1"/>
    <col min="6" max="6" width="14.42578125" customWidth="1"/>
    <col min="9" max="9" width="12.5703125" bestFit="1" customWidth="1"/>
  </cols>
  <sheetData>
    <row r="1" spans="1:9" ht="30" x14ac:dyDescent="0.25">
      <c r="A1" s="9" t="s">
        <v>8</v>
      </c>
      <c r="B1" s="9" t="s">
        <v>9</v>
      </c>
      <c r="C1" s="9" t="s">
        <v>10</v>
      </c>
      <c r="D1" s="9" t="s">
        <v>14</v>
      </c>
      <c r="E1" s="9" t="s">
        <v>11</v>
      </c>
    </row>
    <row r="2" spans="1:9" x14ac:dyDescent="0.25">
      <c r="A2" s="10" t="s">
        <v>0</v>
      </c>
      <c r="B2" s="11">
        <v>100000</v>
      </c>
      <c r="C2" s="17">
        <f>B2*0.04</f>
        <v>4000</v>
      </c>
      <c r="D2" s="12">
        <f>E2-C2</f>
        <v>32034.85</v>
      </c>
      <c r="E2" s="13">
        <v>36034.85</v>
      </c>
      <c r="F2" s="32" t="s">
        <v>29</v>
      </c>
      <c r="G2" s="33"/>
      <c r="H2" s="33"/>
      <c r="I2" s="33"/>
    </row>
    <row r="3" spans="1:9" x14ac:dyDescent="0.25">
      <c r="A3" s="10" t="s">
        <v>1</v>
      </c>
      <c r="B3" s="11">
        <f>B2-D2</f>
        <v>67965.149999999994</v>
      </c>
      <c r="C3" s="17">
        <f>B3*0.04</f>
        <v>2718.6059999999998</v>
      </c>
      <c r="D3" s="12">
        <f>E3-C3</f>
        <v>33316.243999999999</v>
      </c>
      <c r="E3" s="13">
        <f>E2</f>
        <v>36034.85</v>
      </c>
    </row>
    <row r="4" spans="1:9" x14ac:dyDescent="0.25">
      <c r="A4" s="10" t="s">
        <v>2</v>
      </c>
      <c r="B4" s="11">
        <f>B3-D3</f>
        <v>34648.905999999995</v>
      </c>
      <c r="C4" s="17">
        <f>B4*0.04</f>
        <v>1385.9562399999998</v>
      </c>
      <c r="D4" s="12">
        <f>E4-C4</f>
        <v>34648.893759999999</v>
      </c>
      <c r="E4" s="13">
        <f>E3</f>
        <v>36034.85</v>
      </c>
    </row>
    <row r="6" spans="1:9" x14ac:dyDescent="0.25">
      <c r="A6" s="34" t="s">
        <v>30</v>
      </c>
      <c r="C6" s="35">
        <f>SUM(C2:C4)</f>
        <v>8104.5622399999993</v>
      </c>
      <c r="I6" s="8"/>
    </row>
    <row r="7" spans="1:9" x14ac:dyDescent="0.25">
      <c r="A7" s="34"/>
      <c r="C7" s="8"/>
      <c r="I7" s="8"/>
    </row>
    <row r="8" spans="1:9" x14ac:dyDescent="0.25">
      <c r="A8" s="34" t="s">
        <v>31</v>
      </c>
      <c r="C8" s="8" t="s">
        <v>32</v>
      </c>
      <c r="I8" s="8"/>
    </row>
    <row r="9" spans="1:9" x14ac:dyDescent="0.25">
      <c r="A9" s="34"/>
      <c r="C9" s="8"/>
      <c r="I9" s="8"/>
    </row>
    <row r="10" spans="1:9" x14ac:dyDescent="0.25">
      <c r="A10" s="34"/>
      <c r="B10" t="s">
        <v>0</v>
      </c>
      <c r="C10" s="8">
        <f>C2-C2*0.25</f>
        <v>3000</v>
      </c>
      <c r="I10" s="8"/>
    </row>
    <row r="11" spans="1:9" x14ac:dyDescent="0.25">
      <c r="A11" s="34"/>
      <c r="B11" t="s">
        <v>1</v>
      </c>
      <c r="C11" s="8">
        <f t="shared" ref="C11:C12" si="0">C3-C3*0.25</f>
        <v>2038.9544999999998</v>
      </c>
      <c r="I11" s="8"/>
    </row>
    <row r="12" spans="1:9" x14ac:dyDescent="0.25">
      <c r="A12" s="34"/>
      <c r="B12" t="s">
        <v>2</v>
      </c>
      <c r="C12" s="8">
        <f t="shared" si="0"/>
        <v>1039.4671799999999</v>
      </c>
      <c r="I12" s="8"/>
    </row>
    <row r="13" spans="1:9" x14ac:dyDescent="0.25">
      <c r="A13" s="34"/>
      <c r="C13" s="8"/>
      <c r="I13" s="8"/>
    </row>
    <row r="14" spans="1:9" x14ac:dyDescent="0.25">
      <c r="A14" s="34"/>
      <c r="B14" s="33" t="s">
        <v>3</v>
      </c>
      <c r="C14" s="35">
        <f>SUM(C10:C12)</f>
        <v>6078.4216799999995</v>
      </c>
      <c r="I14" s="8"/>
    </row>
    <row r="15" spans="1:9" x14ac:dyDescent="0.25">
      <c r="A15" s="34"/>
      <c r="C15" s="8"/>
      <c r="I15" s="8"/>
    </row>
    <row r="16" spans="1:9" x14ac:dyDescent="0.25">
      <c r="A16" s="34"/>
      <c r="C16" s="8"/>
      <c r="I16" s="8"/>
    </row>
    <row r="17" spans="1:9" x14ac:dyDescent="0.25">
      <c r="A17" s="34" t="s">
        <v>33</v>
      </c>
      <c r="C17" s="8"/>
      <c r="I17" s="8"/>
    </row>
    <row r="18" spans="1:9" x14ac:dyDescent="0.25">
      <c r="A18" s="34"/>
      <c r="B18" s="33" t="s">
        <v>34</v>
      </c>
      <c r="C18" s="35"/>
      <c r="D18" s="33"/>
      <c r="E18" s="33"/>
      <c r="F18" s="33"/>
      <c r="I18" s="8"/>
    </row>
    <row r="19" spans="1:9" x14ac:dyDescent="0.25">
      <c r="A19" s="34"/>
      <c r="C19" s="8"/>
      <c r="I19" s="8"/>
    </row>
    <row r="20" spans="1:9" x14ac:dyDescent="0.25">
      <c r="A20" s="34" t="s">
        <v>35</v>
      </c>
      <c r="C20" s="8"/>
      <c r="I20" s="8"/>
    </row>
    <row r="21" spans="1:9" x14ac:dyDescent="0.25">
      <c r="A21" s="2"/>
      <c r="B21" s="1" t="s">
        <v>0</v>
      </c>
      <c r="C21" s="1" t="s">
        <v>1</v>
      </c>
      <c r="D21" s="1" t="s">
        <v>2</v>
      </c>
    </row>
    <row r="22" spans="1:9" x14ac:dyDescent="0.25">
      <c r="A22" s="4" t="s">
        <v>10</v>
      </c>
      <c r="B22" s="21">
        <f>C2</f>
        <v>4000</v>
      </c>
      <c r="C22" s="21">
        <f>C3</f>
        <v>2718.6059999999998</v>
      </c>
      <c r="D22" s="21">
        <f>C4</f>
        <v>1385.9562399999998</v>
      </c>
    </row>
    <row r="23" spans="1:9" x14ac:dyDescent="0.25">
      <c r="A23" s="4" t="s">
        <v>7</v>
      </c>
      <c r="B23" s="21">
        <f>100000/3</f>
        <v>33333.333333333336</v>
      </c>
      <c r="C23" s="21">
        <f>B23</f>
        <v>33333.333333333336</v>
      </c>
      <c r="D23" s="21">
        <f>C23</f>
        <v>33333.333333333336</v>
      </c>
    </row>
    <row r="24" spans="1:9" x14ac:dyDescent="0.25">
      <c r="A24" s="26" t="s">
        <v>4</v>
      </c>
      <c r="B24" s="25">
        <f>(B22+B23)*0.25</f>
        <v>9333.3333333333339</v>
      </c>
      <c r="C24" s="25">
        <f>(C22+C23)*0.25</f>
        <v>9012.9848333333339</v>
      </c>
      <c r="D24" s="25">
        <f>(D22+D23)*0.25</f>
        <v>8679.8223933333338</v>
      </c>
      <c r="E24" s="35">
        <f>SUM(B24:D24)</f>
        <v>27026.14056</v>
      </c>
    </row>
    <row r="26" spans="1:9" x14ac:dyDescent="0.25">
      <c r="A26" t="s">
        <v>36</v>
      </c>
    </row>
    <row r="27" spans="1:9" x14ac:dyDescent="0.25">
      <c r="A27" s="2"/>
      <c r="B27" s="1" t="s">
        <v>0</v>
      </c>
      <c r="C27" s="1" t="s">
        <v>1</v>
      </c>
      <c r="D27" s="1" t="s">
        <v>2</v>
      </c>
    </row>
    <row r="28" spans="1:9" x14ac:dyDescent="0.25">
      <c r="A28" s="2" t="s">
        <v>23</v>
      </c>
      <c r="B28" s="7">
        <f>E2</f>
        <v>36034.85</v>
      </c>
      <c r="C28" s="7">
        <f>B28</f>
        <v>36034.85</v>
      </c>
      <c r="D28" s="7">
        <f>C28</f>
        <v>36034.85</v>
      </c>
    </row>
    <row r="29" spans="1:9" x14ac:dyDescent="0.25">
      <c r="A29" s="2" t="s">
        <v>24</v>
      </c>
      <c r="B29" s="7">
        <f>B24</f>
        <v>9333.3333333333339</v>
      </c>
      <c r="C29" s="7">
        <f>C24</f>
        <v>9012.9848333333339</v>
      </c>
      <c r="D29" s="7">
        <f>D24</f>
        <v>8679.8223933333338</v>
      </c>
    </row>
    <row r="30" spans="1:9" ht="30" x14ac:dyDescent="0.25">
      <c r="A30" s="29" t="s">
        <v>25</v>
      </c>
      <c r="B30" s="25">
        <f>B28-B29</f>
        <v>26701.516666666663</v>
      </c>
      <c r="C30" s="25">
        <f>C28-C29</f>
        <v>27021.865166666663</v>
      </c>
      <c r="D30" s="25">
        <f>D28-D29</f>
        <v>27355.027606666663</v>
      </c>
      <c r="E30" s="28">
        <f>SUM(B30:D30)</f>
        <v>81078.409439999989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7889-2F60-4909-9D89-AC0C76D6533D}">
  <dimension ref="A2:E15"/>
  <sheetViews>
    <sheetView showGridLines="0" workbookViewId="0">
      <selection activeCell="M21" sqref="M21"/>
    </sheetView>
  </sheetViews>
  <sheetFormatPr baseColWidth="10" defaultRowHeight="15" x14ac:dyDescent="0.25"/>
  <cols>
    <col min="1" max="1" width="35.85546875" customWidth="1"/>
    <col min="2" max="2" width="21.5703125" customWidth="1"/>
    <col min="3" max="3" width="19.140625" customWidth="1"/>
    <col min="4" max="4" width="20.140625" customWidth="1"/>
    <col min="5" max="5" width="11.85546875" bestFit="1" customWidth="1"/>
  </cols>
  <sheetData>
    <row r="2" spans="1:5" x14ac:dyDescent="0.25">
      <c r="A2" s="14" t="s">
        <v>37</v>
      </c>
    </row>
    <row r="4" spans="1:5" x14ac:dyDescent="0.25">
      <c r="A4" s="2"/>
      <c r="B4" s="30" t="s">
        <v>0</v>
      </c>
      <c r="C4" s="30" t="s">
        <v>1</v>
      </c>
      <c r="D4" s="30" t="s">
        <v>2</v>
      </c>
    </row>
    <row r="5" spans="1:5" x14ac:dyDescent="0.25">
      <c r="A5" s="2" t="s">
        <v>6</v>
      </c>
      <c r="B5" s="3">
        <f>10000+2500*11</f>
        <v>37500</v>
      </c>
      <c r="C5" s="3">
        <f>2500*12</f>
        <v>30000</v>
      </c>
      <c r="D5" s="3">
        <f>2500*12</f>
        <v>30000</v>
      </c>
    </row>
    <row r="6" spans="1:5" x14ac:dyDescent="0.25">
      <c r="A6" s="2" t="s">
        <v>7</v>
      </c>
      <c r="B6" s="3"/>
      <c r="C6" s="3"/>
      <c r="D6" s="3">
        <v>15000</v>
      </c>
    </row>
    <row r="7" spans="1:5" x14ac:dyDescent="0.25">
      <c r="A7" s="26" t="s">
        <v>4</v>
      </c>
      <c r="B7" s="36">
        <f>B5*0.25</f>
        <v>9375</v>
      </c>
      <c r="C7" s="36">
        <f>C5*0.25</f>
        <v>7500</v>
      </c>
      <c r="D7" s="36">
        <f>(D5+D6)*0.25</f>
        <v>11250</v>
      </c>
    </row>
    <row r="9" spans="1:5" x14ac:dyDescent="0.25">
      <c r="A9" s="14" t="s">
        <v>38</v>
      </c>
    </row>
    <row r="11" spans="1:5" x14ac:dyDescent="0.25">
      <c r="A11" s="2"/>
      <c r="B11" s="30" t="s">
        <v>0</v>
      </c>
      <c r="C11" s="30" t="s">
        <v>1</v>
      </c>
      <c r="D11" s="30" t="s">
        <v>2</v>
      </c>
    </row>
    <row r="12" spans="1:5" x14ac:dyDescent="0.25">
      <c r="A12" s="2" t="s">
        <v>19</v>
      </c>
      <c r="B12" s="23">
        <f>B5</f>
        <v>37500</v>
      </c>
      <c r="C12" s="23">
        <f>2500*12</f>
        <v>30000</v>
      </c>
      <c r="D12" s="23">
        <f>2500*12</f>
        <v>30000</v>
      </c>
    </row>
    <row r="13" spans="1:5" x14ac:dyDescent="0.25">
      <c r="A13" s="2" t="s">
        <v>20</v>
      </c>
      <c r="B13" s="22"/>
      <c r="C13" s="22"/>
      <c r="D13" s="23">
        <f>D6</f>
        <v>15000</v>
      </c>
    </row>
    <row r="14" spans="1:5" x14ac:dyDescent="0.25">
      <c r="A14" s="2" t="s">
        <v>21</v>
      </c>
      <c r="B14" s="23">
        <f>B7</f>
        <v>9375</v>
      </c>
      <c r="C14" s="23">
        <f>C7</f>
        <v>7500</v>
      </c>
      <c r="D14" s="23">
        <f>D7</f>
        <v>11250</v>
      </c>
    </row>
    <row r="15" spans="1:5" ht="45" x14ac:dyDescent="0.25">
      <c r="A15" s="27" t="s">
        <v>22</v>
      </c>
      <c r="B15" s="36">
        <f>B12-B14</f>
        <v>28125</v>
      </c>
      <c r="C15" s="36">
        <f>C12-C14</f>
        <v>22500</v>
      </c>
      <c r="D15" s="36">
        <f>D12+D13-D14</f>
        <v>33750</v>
      </c>
      <c r="E15" s="28">
        <f>SUM(B15:D15)</f>
        <v>84375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22FC85-9050-426E-8F7F-788B8B7EC3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24494-840B-4B2A-9934-E86EBB636D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F639A7-A55E-4F91-ADB7-B4884F2B2E3E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b6f2b70-d5a1-4544-a145-5b4293f136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Partie 2 Les emprunts</vt:lpstr>
      <vt:lpstr>Partie 2 - Exemple</vt:lpstr>
      <vt:lpstr>Partie 2 Credit Bail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2021-07-27T08:20:16Z</dcterms:created>
  <dcterms:modified xsi:type="dcterms:W3CDTF">2022-08-01T09:18:21Z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e7c7c130-1c2e-4a06-96f1-f235039588a6</vt:lpwstr>
  </property>
  <property fmtid="{D5CDD505-2E9C-101B-9397-08002B2CF9AE}" pid="3" name="ContentTypeId">
    <vt:lpwstr>0x01010021529F2146C75048A695AB3F03D98EF9</vt:lpwstr>
  </property>
</Properties>
</file>