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Cours BUT GEA 1ère année\R224 Controle de Gestion\Devoirs FA1\"/>
    </mc:Choice>
  </mc:AlternateContent>
  <xr:revisionPtr revIDLastSave="1" documentId="8_{EA935F1D-3774-40B9-B145-1FD4735D5542}" xr6:coauthVersionLast="36" xr6:coauthVersionMax="36" xr10:uidLastSave="{0B85285C-7B5A-478F-8680-A914974004C5}"/>
  <bookViews>
    <workbookView xWindow="0" yWindow="0" windowWidth="28800" windowHeight="11925" xr2:uid="{9A76783D-B09B-4EA0-B892-02EC4C3895F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C56" i="1"/>
  <c r="C55" i="1"/>
  <c r="B54" i="1"/>
  <c r="C52" i="1"/>
  <c r="D52" i="1" s="1"/>
  <c r="B52" i="1"/>
  <c r="D55" i="1"/>
  <c r="B55" i="1"/>
  <c r="B58" i="1" s="1"/>
  <c r="D54" i="1"/>
  <c r="D53" i="1"/>
  <c r="D58" i="1" l="1"/>
  <c r="C58" i="1" s="1"/>
  <c r="B56" i="1"/>
  <c r="D56" i="1" s="1"/>
  <c r="E17" i="1"/>
  <c r="F17" i="1"/>
  <c r="G17" i="1"/>
  <c r="D17" i="1"/>
  <c r="J39" i="1"/>
  <c r="L36" i="1"/>
  <c r="L37" i="1"/>
  <c r="K26" i="1"/>
  <c r="K37" i="1"/>
  <c r="J37" i="1"/>
  <c r="K36" i="1"/>
  <c r="J36" i="1"/>
  <c r="K33" i="1"/>
  <c r="J33" i="1"/>
  <c r="L33" i="1" s="1"/>
  <c r="K35" i="1"/>
  <c r="L35" i="1" s="1"/>
  <c r="J35" i="1"/>
  <c r="K34" i="1"/>
  <c r="J34" i="1"/>
  <c r="L34" i="1" s="1"/>
  <c r="D47" i="1"/>
  <c r="C47" i="1"/>
  <c r="B47" i="1"/>
  <c r="C46" i="1"/>
  <c r="B46" i="1"/>
  <c r="B48" i="1" s="1"/>
  <c r="G41" i="1"/>
  <c r="F41" i="1"/>
  <c r="F42" i="1" s="1"/>
  <c r="G40" i="1"/>
  <c r="F40" i="1"/>
  <c r="H40" i="1"/>
  <c r="C42" i="1"/>
  <c r="B42" i="1"/>
  <c r="D42" i="1"/>
  <c r="D41" i="1"/>
  <c r="C41" i="1"/>
  <c r="B41" i="1"/>
  <c r="D40" i="1"/>
  <c r="C40" i="1"/>
  <c r="B40" i="1"/>
  <c r="D35" i="1"/>
  <c r="D34" i="1"/>
  <c r="D36" i="1" s="1"/>
  <c r="G18" i="1" s="1"/>
  <c r="G19" i="1" s="1"/>
  <c r="C31" i="1"/>
  <c r="C30" i="1"/>
  <c r="B27" i="1"/>
  <c r="E18" i="1" s="1"/>
  <c r="E19" i="1" s="1"/>
  <c r="B22" i="1"/>
  <c r="B23" i="1" s="1"/>
  <c r="D18" i="1" s="1"/>
  <c r="D19" i="1" s="1"/>
  <c r="E16" i="1"/>
  <c r="F16" i="1"/>
  <c r="G16" i="1"/>
  <c r="D16" i="1"/>
  <c r="E15" i="1"/>
  <c r="F15" i="1"/>
  <c r="G15" i="1"/>
  <c r="D15" i="1"/>
  <c r="C15" i="1"/>
  <c r="D14" i="1"/>
  <c r="E14" i="1"/>
  <c r="F14" i="1"/>
  <c r="G14" i="1"/>
  <c r="C14" i="1"/>
  <c r="L39" i="1" l="1"/>
  <c r="K39" i="1" s="1"/>
  <c r="D46" i="1"/>
  <c r="D48" i="1" s="1"/>
  <c r="C48" i="1" s="1"/>
  <c r="H41" i="1"/>
  <c r="H42" i="1" s="1"/>
  <c r="G42" i="1" s="1"/>
  <c r="C32" i="1"/>
  <c r="F18" i="1" s="1"/>
  <c r="F19" i="1" s="1"/>
</calcChain>
</file>

<file path=xl/sharedStrings.xml><?xml version="1.0" encoding="utf-8"?>
<sst xmlns="http://schemas.openxmlformats.org/spreadsheetml/2006/main" count="81" uniqueCount="44">
  <si>
    <t>Logistique</t>
  </si>
  <si>
    <t>Auxillaires</t>
  </si>
  <si>
    <t>Principaux</t>
  </si>
  <si>
    <t>Approvisionnement</t>
  </si>
  <si>
    <t>Atelier 1</t>
  </si>
  <si>
    <t>Atelier 2</t>
  </si>
  <si>
    <t>Administration</t>
  </si>
  <si>
    <t>Services Connexes</t>
  </si>
  <si>
    <t>Répartition secondaire</t>
  </si>
  <si>
    <t>Répartition primaire</t>
  </si>
  <si>
    <t>Services connexes</t>
  </si>
  <si>
    <t>1000€ de CA réalisé</t>
  </si>
  <si>
    <t>Nombre d'heures de MOD de l'atelier 2</t>
  </si>
  <si>
    <t>Nature de l'unité d'œuvre</t>
  </si>
  <si>
    <t>MP A</t>
  </si>
  <si>
    <t>MP B</t>
  </si>
  <si>
    <t>P1</t>
  </si>
  <si>
    <t>P2</t>
  </si>
  <si>
    <t>44mn et 15 secondes</t>
  </si>
  <si>
    <t>28mn et 45 secondes</t>
  </si>
  <si>
    <t>MPA</t>
  </si>
  <si>
    <t>MPB</t>
  </si>
  <si>
    <t>Achats</t>
  </si>
  <si>
    <t>Charges indirectes</t>
  </si>
  <si>
    <t>COUT D'APPROVISIONNEMENT</t>
  </si>
  <si>
    <t>Stock de MPA</t>
  </si>
  <si>
    <t>Entrée</t>
  </si>
  <si>
    <t>TOTAL</t>
  </si>
  <si>
    <t>Stock Initial</t>
  </si>
  <si>
    <t>MOD at2</t>
  </si>
  <si>
    <t>Q</t>
  </si>
  <si>
    <t>PU</t>
  </si>
  <si>
    <t>M</t>
  </si>
  <si>
    <t>MOD Atelier 2</t>
  </si>
  <si>
    <t>CI Atelier 1</t>
  </si>
  <si>
    <t>CI Atelier 2</t>
  </si>
  <si>
    <t>Nombre de Kg de MP achetées</t>
  </si>
  <si>
    <t>Nombre de produits fabriqués</t>
  </si>
  <si>
    <t>Centres</t>
  </si>
  <si>
    <t>Nombre d'unités d'œuvre</t>
  </si>
  <si>
    <t>Coût de l'unité d'œuvre</t>
  </si>
  <si>
    <t>Quantité</t>
  </si>
  <si>
    <t>Prix Unitaire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</si>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</sst>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0000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0" fontId="0" fillId="0" borderId="1" xfId="0" applyNumberFormat="1" applyBorder="1"/>
    <xf numFmtId="6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/>
    <xf numFmtId="6" fontId="0" fillId="0" borderId="1" xfId="0" applyNumberFormat="1" applyBorder="1"/>
    <xf numFmtId="164" fontId="0" fillId="0" borderId="1" xfId="0" applyNumberFormat="1" applyBorder="1"/>
    <xf numFmtId="44" fontId="0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C93D-7005-4B89-936D-B84ECF086295}">
  <dimension ref="A3:L62"/>
  <sheetViews>
    <sheetView tabSelected="1" topLeftCell="A45" zoomScale="160" zoomScaleNormal="160" workbookViewId="0">
      <selection activeCell="F45" sqref="F45"/>
    </sheetView>
  </sheetViews>
  <sheetFormatPr baseColWidth="10" defaultRowHeight="15" x14ac:dyDescent="0.25"/>
  <cols>
    <col min="1" max="1" width="21.7109375" customWidth="1"/>
    <col min="2" max="2" width="17.7109375" customWidth="1"/>
    <col min="3" max="3" width="20.5703125" customWidth="1"/>
    <col min="4" max="4" width="22.140625" customWidth="1"/>
    <col min="5" max="5" width="18.85546875" customWidth="1"/>
    <col min="6" max="6" width="22.140625" customWidth="1"/>
    <col min="7" max="9" width="18.85546875" customWidth="1"/>
  </cols>
  <sheetData>
    <row r="3" spans="1:8" x14ac:dyDescent="0.25">
      <c r="A3" s="18" t="s">
        <v>38</v>
      </c>
      <c r="B3" s="21" t="s">
        <v>1</v>
      </c>
      <c r="C3" s="21"/>
      <c r="D3" s="21" t="s">
        <v>2</v>
      </c>
      <c r="E3" s="21"/>
      <c r="F3" s="21"/>
      <c r="G3" s="21"/>
    </row>
    <row r="4" spans="1:8" x14ac:dyDescent="0.25">
      <c r="A4" s="19"/>
      <c r="B4" s="7" t="s">
        <v>0</v>
      </c>
      <c r="C4" s="7" t="s">
        <v>7</v>
      </c>
      <c r="D4" s="7" t="s">
        <v>3</v>
      </c>
      <c r="E4" s="7" t="s">
        <v>4</v>
      </c>
      <c r="F4" s="7" t="s">
        <v>5</v>
      </c>
      <c r="G4" s="7" t="s">
        <v>6</v>
      </c>
    </row>
    <row r="5" spans="1:8" x14ac:dyDescent="0.25">
      <c r="A5" s="1" t="s">
        <v>9</v>
      </c>
      <c r="B5" s="8">
        <v>21000</v>
      </c>
      <c r="C5" s="8">
        <v>17900</v>
      </c>
      <c r="D5" s="8">
        <v>41000</v>
      </c>
      <c r="E5" s="8">
        <v>36000</v>
      </c>
      <c r="F5" s="8">
        <v>57000</v>
      </c>
      <c r="G5" s="8">
        <v>62600</v>
      </c>
    </row>
    <row r="6" spans="1:8" x14ac:dyDescent="0.25">
      <c r="A6" s="1" t="s">
        <v>0</v>
      </c>
      <c r="B6" s="1"/>
      <c r="C6" s="2">
        <v>0.1</v>
      </c>
      <c r="D6" s="2">
        <v>0.4</v>
      </c>
      <c r="E6" s="2">
        <v>0.2</v>
      </c>
      <c r="F6" s="2">
        <v>0.2</v>
      </c>
      <c r="G6" s="2">
        <v>0.1</v>
      </c>
    </row>
    <row r="7" spans="1:8" x14ac:dyDescent="0.25">
      <c r="A7" s="1" t="s">
        <v>10</v>
      </c>
      <c r="B7" s="1"/>
      <c r="C7" s="1"/>
      <c r="D7" s="2">
        <v>0.25</v>
      </c>
      <c r="E7" s="2">
        <v>0.3</v>
      </c>
      <c r="F7" s="2">
        <v>0.3</v>
      </c>
      <c r="G7" s="2">
        <v>0.15</v>
      </c>
    </row>
    <row r="8" spans="1:8" ht="30" x14ac:dyDescent="0.25">
      <c r="A8" s="12" t="s">
        <v>13</v>
      </c>
      <c r="B8" s="13"/>
      <c r="C8" s="14"/>
      <c r="D8" s="6" t="s">
        <v>36</v>
      </c>
      <c r="E8" s="6" t="s">
        <v>37</v>
      </c>
      <c r="F8" s="6" t="s">
        <v>12</v>
      </c>
      <c r="G8" s="6" t="s">
        <v>11</v>
      </c>
    </row>
    <row r="11" spans="1:8" x14ac:dyDescent="0.25">
      <c r="A11" s="18" t="s">
        <v>38</v>
      </c>
      <c r="B11" s="21" t="s">
        <v>1</v>
      </c>
      <c r="C11" s="21"/>
      <c r="D11" s="21" t="s">
        <v>2</v>
      </c>
      <c r="E11" s="21"/>
      <c r="F11" s="21"/>
      <c r="G11" s="21"/>
    </row>
    <row r="12" spans="1:8" x14ac:dyDescent="0.25">
      <c r="A12" s="19"/>
      <c r="B12" s="7" t="s">
        <v>0</v>
      </c>
      <c r="C12" s="7" t="s">
        <v>7</v>
      </c>
      <c r="D12" s="7" t="s">
        <v>3</v>
      </c>
      <c r="E12" s="7" t="s">
        <v>4</v>
      </c>
      <c r="F12" s="7" t="s">
        <v>5</v>
      </c>
      <c r="G12" s="7" t="s">
        <v>6</v>
      </c>
    </row>
    <row r="13" spans="1:8" x14ac:dyDescent="0.25">
      <c r="A13" s="1" t="s">
        <v>9</v>
      </c>
      <c r="B13" s="1">
        <v>21000</v>
      </c>
      <c r="C13" s="1">
        <v>17900</v>
      </c>
      <c r="D13" s="1">
        <v>41000</v>
      </c>
      <c r="E13" s="1">
        <v>36000</v>
      </c>
      <c r="F13" s="1">
        <v>57000</v>
      </c>
      <c r="G13" s="1">
        <v>62600</v>
      </c>
    </row>
    <row r="14" spans="1:8" x14ac:dyDescent="0.25">
      <c r="A14" s="1" t="s">
        <v>0</v>
      </c>
      <c r="B14" s="1">
        <v>-21000</v>
      </c>
      <c r="C14" s="3">
        <f>$B$13*C6</f>
        <v>2100</v>
      </c>
      <c r="D14" s="3">
        <f t="shared" ref="D14:G14" si="0">$B$13*D6</f>
        <v>8400</v>
      </c>
      <c r="E14" s="3">
        <f t="shared" si="0"/>
        <v>4200</v>
      </c>
      <c r="F14" s="3">
        <f t="shared" si="0"/>
        <v>4200</v>
      </c>
      <c r="G14" s="3">
        <f t="shared" si="0"/>
        <v>2100</v>
      </c>
    </row>
    <row r="15" spans="1:8" x14ac:dyDescent="0.25">
      <c r="A15" s="1" t="s">
        <v>10</v>
      </c>
      <c r="B15" s="1"/>
      <c r="C15" s="1">
        <f>-(C13+C14)</f>
        <v>-20000</v>
      </c>
      <c r="D15" s="4">
        <f>-$C$15*D7</f>
        <v>5000</v>
      </c>
      <c r="E15" s="4">
        <f t="shared" ref="E15:G15" si="1">-$C$15*E7</f>
        <v>6000</v>
      </c>
      <c r="F15" s="4">
        <f t="shared" si="1"/>
        <v>6000</v>
      </c>
      <c r="G15" s="4">
        <f t="shared" si="1"/>
        <v>3000</v>
      </c>
    </row>
    <row r="16" spans="1:8" x14ac:dyDescent="0.25">
      <c r="A16" s="1" t="s">
        <v>8</v>
      </c>
      <c r="B16" s="1"/>
      <c r="C16" s="1"/>
      <c r="D16" s="4">
        <f>SUM(D13:D15)</f>
        <v>54400</v>
      </c>
      <c r="E16" s="4">
        <f t="shared" ref="E16:G16" si="2">SUM(E13:E15)</f>
        <v>46200</v>
      </c>
      <c r="F16" s="4">
        <f t="shared" si="2"/>
        <v>67200</v>
      </c>
      <c r="G16" s="4">
        <f t="shared" si="2"/>
        <v>67700</v>
      </c>
      <c r="H16" s="22">
        <v>2</v>
      </c>
    </row>
    <row r="17" spans="1:12" ht="30" x14ac:dyDescent="0.25">
      <c r="A17" s="12" t="s">
        <v>13</v>
      </c>
      <c r="B17" s="13"/>
      <c r="C17" s="14"/>
      <c r="D17" s="6" t="str">
        <f>D8</f>
        <v>Nombre de Kg de MP achetées</v>
      </c>
      <c r="E17" s="6" t="str">
        <f t="shared" ref="E17:G17" si="3">E8</f>
        <v>Nombre de produits fabriqués</v>
      </c>
      <c r="F17" s="6" t="str">
        <f t="shared" si="3"/>
        <v>Nombre d'heures de MOD de l'atelier 2</v>
      </c>
      <c r="G17" s="6" t="str">
        <f t="shared" si="3"/>
        <v>1000€ de CA réalisé</v>
      </c>
    </row>
    <row r="18" spans="1:12" x14ac:dyDescent="0.25">
      <c r="A18" s="15" t="s">
        <v>39</v>
      </c>
      <c r="B18" s="16"/>
      <c r="C18" s="17"/>
      <c r="D18" s="1">
        <f>B23</f>
        <v>13600</v>
      </c>
      <c r="E18" s="1">
        <f>+B27</f>
        <v>4200</v>
      </c>
      <c r="F18" s="1">
        <f>C32</f>
        <v>2400</v>
      </c>
      <c r="G18" s="1">
        <f>D36/1000</f>
        <v>967.09799999999996</v>
      </c>
      <c r="H18" s="22">
        <v>3</v>
      </c>
    </row>
    <row r="19" spans="1:12" x14ac:dyDescent="0.25">
      <c r="A19" s="15" t="s">
        <v>40</v>
      </c>
      <c r="B19" s="16"/>
      <c r="C19" s="17"/>
      <c r="D19" s="1">
        <f>D16/D18</f>
        <v>4</v>
      </c>
      <c r="E19" s="1">
        <f>+E16/E18</f>
        <v>11</v>
      </c>
      <c r="F19" s="1">
        <f t="shared" ref="F19:G19" si="4">+F16/F18</f>
        <v>28</v>
      </c>
      <c r="G19" s="1">
        <f t="shared" si="4"/>
        <v>70.003246827105428</v>
      </c>
      <c r="H19" s="22">
        <v>1</v>
      </c>
    </row>
    <row r="21" spans="1:12" x14ac:dyDescent="0.25">
      <c r="A21" t="s">
        <v>14</v>
      </c>
      <c r="B21">
        <v>10880</v>
      </c>
      <c r="C21" s="5">
        <v>25</v>
      </c>
    </row>
    <row r="22" spans="1:12" x14ac:dyDescent="0.25">
      <c r="A22" t="s">
        <v>15</v>
      </c>
      <c r="B22">
        <f>B21/4</f>
        <v>2720</v>
      </c>
      <c r="C22" s="5">
        <v>37</v>
      </c>
      <c r="E22" t="s">
        <v>25</v>
      </c>
      <c r="F22">
        <v>2720</v>
      </c>
      <c r="G22">
        <v>28</v>
      </c>
    </row>
    <row r="23" spans="1:12" x14ac:dyDescent="0.25">
      <c r="B23">
        <f>B21+B22</f>
        <v>13600</v>
      </c>
      <c r="J23" t="s">
        <v>16</v>
      </c>
    </row>
    <row r="24" spans="1:12" x14ac:dyDescent="0.25">
      <c r="J24" t="s">
        <v>20</v>
      </c>
      <c r="K24">
        <v>1.5</v>
      </c>
    </row>
    <row r="25" spans="1:12" x14ac:dyDescent="0.25">
      <c r="A25" t="s">
        <v>16</v>
      </c>
      <c r="B25">
        <v>1500</v>
      </c>
      <c r="J25" t="s">
        <v>21</v>
      </c>
      <c r="K25">
        <v>0.5</v>
      </c>
      <c r="L25">
        <v>41.2</v>
      </c>
    </row>
    <row r="26" spans="1:12" x14ac:dyDescent="0.25">
      <c r="A26" t="s">
        <v>17</v>
      </c>
      <c r="B26">
        <v>2700</v>
      </c>
      <c r="J26" t="s">
        <v>29</v>
      </c>
      <c r="K26">
        <f>44.25/60</f>
        <v>0.73750000000000004</v>
      </c>
      <c r="L26">
        <v>20</v>
      </c>
    </row>
    <row r="27" spans="1:12" x14ac:dyDescent="0.25">
      <c r="B27">
        <f>+B25+B26</f>
        <v>4200</v>
      </c>
    </row>
    <row r="29" spans="1:12" x14ac:dyDescent="0.25">
      <c r="A29" t="s">
        <v>5</v>
      </c>
    </row>
    <row r="30" spans="1:12" x14ac:dyDescent="0.25">
      <c r="A30" t="s">
        <v>16</v>
      </c>
      <c r="B30">
        <v>44.25</v>
      </c>
      <c r="C30">
        <f>B30*B25/60</f>
        <v>1106.25</v>
      </c>
      <c r="D30" t="s">
        <v>18</v>
      </c>
    </row>
    <row r="31" spans="1:12" x14ac:dyDescent="0.25">
      <c r="A31" t="s">
        <v>17</v>
      </c>
      <c r="B31">
        <v>28.75</v>
      </c>
      <c r="C31">
        <f>B31/60*B26</f>
        <v>1293.75</v>
      </c>
      <c r="D31" t="s">
        <v>19</v>
      </c>
    </row>
    <row r="32" spans="1:12" x14ac:dyDescent="0.25">
      <c r="C32">
        <f>C30+C31</f>
        <v>2400</v>
      </c>
      <c r="I32" s="1"/>
      <c r="J32" s="1" t="s">
        <v>30</v>
      </c>
      <c r="K32" s="1" t="s">
        <v>31</v>
      </c>
      <c r="L32" s="1" t="s">
        <v>32</v>
      </c>
    </row>
    <row r="33" spans="1:12" x14ac:dyDescent="0.25">
      <c r="I33" s="1" t="s">
        <v>20</v>
      </c>
      <c r="J33" s="1">
        <f>K24*B25</f>
        <v>2250</v>
      </c>
      <c r="K33" s="10">
        <f>C48</f>
        <v>28.8</v>
      </c>
      <c r="L33" s="1">
        <f>J33*K33</f>
        <v>64800</v>
      </c>
    </row>
    <row r="34" spans="1:12" x14ac:dyDescent="0.25">
      <c r="A34" t="s">
        <v>16</v>
      </c>
      <c r="B34">
        <v>1720</v>
      </c>
      <c r="C34">
        <v>117.15</v>
      </c>
      <c r="D34">
        <f>B34*C34</f>
        <v>201498</v>
      </c>
      <c r="I34" s="1" t="s">
        <v>21</v>
      </c>
      <c r="J34" s="1">
        <f>K25*B25</f>
        <v>750</v>
      </c>
      <c r="K34" s="1">
        <f>L25</f>
        <v>41.2</v>
      </c>
      <c r="L34" s="1">
        <f t="shared" ref="L34:L37" si="5">J34*K34</f>
        <v>30900.000000000004</v>
      </c>
    </row>
    <row r="35" spans="1:12" x14ac:dyDescent="0.25">
      <c r="A35" t="s">
        <v>17</v>
      </c>
      <c r="B35">
        <v>2640</v>
      </c>
      <c r="C35">
        <v>290</v>
      </c>
      <c r="D35">
        <f>B35*C35</f>
        <v>765600</v>
      </c>
      <c r="I35" s="1" t="s">
        <v>33</v>
      </c>
      <c r="J35" s="1">
        <f>K26*B25</f>
        <v>1106.25</v>
      </c>
      <c r="K35" s="1">
        <f>L26</f>
        <v>20</v>
      </c>
      <c r="L35" s="1">
        <f t="shared" si="5"/>
        <v>22125</v>
      </c>
    </row>
    <row r="36" spans="1:12" x14ac:dyDescent="0.25">
      <c r="D36">
        <f>D34+D35</f>
        <v>967098</v>
      </c>
      <c r="I36" s="1" t="s">
        <v>34</v>
      </c>
      <c r="J36" s="1">
        <f>1500</f>
        <v>1500</v>
      </c>
      <c r="K36" s="1">
        <f>E19</f>
        <v>11</v>
      </c>
      <c r="L36" s="1">
        <f t="shared" si="5"/>
        <v>16500</v>
      </c>
    </row>
    <row r="37" spans="1:12" x14ac:dyDescent="0.25">
      <c r="I37" s="1" t="s">
        <v>35</v>
      </c>
      <c r="J37" s="1">
        <f>J35</f>
        <v>1106.25</v>
      </c>
      <c r="K37" s="1">
        <f>F19</f>
        <v>28</v>
      </c>
      <c r="L37" s="1">
        <f t="shared" si="5"/>
        <v>30975</v>
      </c>
    </row>
    <row r="38" spans="1:12" x14ac:dyDescent="0.25">
      <c r="B38" s="20" t="s">
        <v>20</v>
      </c>
      <c r="C38" s="20"/>
      <c r="D38" s="20"/>
      <c r="F38" t="s">
        <v>21</v>
      </c>
      <c r="I38" s="1"/>
      <c r="J38" s="1"/>
      <c r="K38" s="1"/>
      <c r="L38" s="1"/>
    </row>
    <row r="39" spans="1:12" x14ac:dyDescent="0.25">
      <c r="A39" s="1"/>
      <c r="B39" s="1" t="s">
        <v>41</v>
      </c>
      <c r="C39" s="1" t="s">
        <v>42</v>
      </c>
      <c r="D39" s="1" t="s">
        <v>43</v>
      </c>
      <c r="I39" s="1" t="s">
        <v>27</v>
      </c>
      <c r="J39" s="1">
        <f>J36</f>
        <v>1500</v>
      </c>
      <c r="K39" s="11">
        <f>L39/J39</f>
        <v>110.2</v>
      </c>
      <c r="L39" s="1">
        <f>SUM(L33:L37)</f>
        <v>165300</v>
      </c>
    </row>
    <row r="40" spans="1:12" x14ac:dyDescent="0.25">
      <c r="A40" s="1" t="s">
        <v>22</v>
      </c>
      <c r="B40" s="1">
        <f>B21</f>
        <v>10880</v>
      </c>
      <c r="C40" s="9">
        <f>C21</f>
        <v>25</v>
      </c>
      <c r="D40" s="9">
        <f>B40*C40</f>
        <v>272000</v>
      </c>
      <c r="E40" s="22">
        <v>1</v>
      </c>
      <c r="F40">
        <f>B22</f>
        <v>2720</v>
      </c>
      <c r="G40" s="5">
        <f>C22</f>
        <v>37</v>
      </c>
      <c r="H40" s="5">
        <f>F40*G40</f>
        <v>100640</v>
      </c>
    </row>
    <row r="41" spans="1:12" x14ac:dyDescent="0.25">
      <c r="A41" s="1" t="s">
        <v>23</v>
      </c>
      <c r="B41" s="1">
        <f>B21</f>
        <v>10880</v>
      </c>
      <c r="C41" s="1">
        <f>D19</f>
        <v>4</v>
      </c>
      <c r="D41" s="1">
        <f>B41*C41</f>
        <v>43520</v>
      </c>
      <c r="E41" s="22">
        <v>1</v>
      </c>
      <c r="F41">
        <f>F40</f>
        <v>2720</v>
      </c>
      <c r="G41">
        <f>D19</f>
        <v>4</v>
      </c>
      <c r="H41">
        <f>F41*G41</f>
        <v>10880</v>
      </c>
    </row>
    <row r="42" spans="1:12" x14ac:dyDescent="0.25">
      <c r="A42" s="1" t="s">
        <v>24</v>
      </c>
      <c r="B42" s="1">
        <f>B41</f>
        <v>10880</v>
      </c>
      <c r="C42" s="9">
        <f>D42/B42</f>
        <v>29</v>
      </c>
      <c r="D42" s="9">
        <f>D40+D41</f>
        <v>315520</v>
      </c>
      <c r="F42">
        <f>F41</f>
        <v>2720</v>
      </c>
      <c r="G42" s="5">
        <f>H42/F42</f>
        <v>41</v>
      </c>
      <c r="H42" s="5">
        <f>H40+H41</f>
        <v>111520</v>
      </c>
    </row>
    <row r="45" spans="1:12" x14ac:dyDescent="0.25">
      <c r="A45" s="1"/>
      <c r="B45" s="1" t="s">
        <v>41</v>
      </c>
      <c r="C45" s="1" t="s">
        <v>42</v>
      </c>
      <c r="D45" s="1" t="s">
        <v>43</v>
      </c>
    </row>
    <row r="46" spans="1:12" x14ac:dyDescent="0.25">
      <c r="A46" s="1" t="s">
        <v>28</v>
      </c>
      <c r="B46" s="1">
        <f>F22</f>
        <v>2720</v>
      </c>
      <c r="C46" s="1">
        <f>G22</f>
        <v>28</v>
      </c>
      <c r="D46" s="1">
        <f>B46*C46</f>
        <v>76160</v>
      </c>
    </row>
    <row r="47" spans="1:12" x14ac:dyDescent="0.25">
      <c r="A47" s="1" t="s">
        <v>26</v>
      </c>
      <c r="B47" s="1">
        <f>B42</f>
        <v>10880</v>
      </c>
      <c r="C47" s="9">
        <f>C42</f>
        <v>29</v>
      </c>
      <c r="D47" s="9">
        <f>D42</f>
        <v>315520</v>
      </c>
      <c r="E47" s="22">
        <v>0.5</v>
      </c>
    </row>
    <row r="48" spans="1:12" x14ac:dyDescent="0.25">
      <c r="A48" s="1" t="s">
        <v>27</v>
      </c>
      <c r="B48" s="1">
        <f>B47+B46</f>
        <v>13600</v>
      </c>
      <c r="C48" s="10">
        <f>D48/B48</f>
        <v>28.8</v>
      </c>
      <c r="D48" s="9">
        <f>D46+D47</f>
        <v>391680</v>
      </c>
      <c r="E48" s="22">
        <v>1</v>
      </c>
    </row>
    <row r="51" spans="1:5" x14ac:dyDescent="0.25">
      <c r="A51" s="1"/>
      <c r="B51" s="1" t="s">
        <v>30</v>
      </c>
      <c r="C51" s="1" t="s">
        <v>31</v>
      </c>
      <c r="D51" s="1" t="s">
        <v>32</v>
      </c>
    </row>
    <row r="52" spans="1:5" x14ac:dyDescent="0.25">
      <c r="A52" s="1" t="s">
        <v>20</v>
      </c>
      <c r="B52" s="1">
        <f>1500*1.5</f>
        <v>2250</v>
      </c>
      <c r="C52" s="10">
        <f>+C48</f>
        <v>28.8</v>
      </c>
      <c r="D52" s="1">
        <f>B52*C52</f>
        <v>64800</v>
      </c>
      <c r="E52" s="22">
        <v>0.5</v>
      </c>
    </row>
    <row r="53" spans="1:5" x14ac:dyDescent="0.25">
      <c r="A53" s="1" t="s">
        <v>21</v>
      </c>
      <c r="B53" s="1">
        <v>750</v>
      </c>
      <c r="C53" s="1">
        <v>41.2</v>
      </c>
      <c r="D53" s="1">
        <f t="shared" ref="D53:D56" si="6">B53*C53</f>
        <v>30900.000000000004</v>
      </c>
      <c r="E53" s="22">
        <v>0.5</v>
      </c>
    </row>
    <row r="54" spans="1:5" x14ac:dyDescent="0.25">
      <c r="A54" s="1" t="s">
        <v>33</v>
      </c>
      <c r="B54" s="1">
        <f>+(44.25/60)*1500</f>
        <v>1106.25</v>
      </c>
      <c r="C54" s="1">
        <v>20</v>
      </c>
      <c r="D54" s="1">
        <f t="shared" si="6"/>
        <v>22125</v>
      </c>
      <c r="E54" s="22">
        <v>1.5</v>
      </c>
    </row>
    <row r="55" spans="1:5" x14ac:dyDescent="0.25">
      <c r="A55" s="1" t="s">
        <v>34</v>
      </c>
      <c r="B55" s="1">
        <f>1500</f>
        <v>1500</v>
      </c>
      <c r="C55" s="1">
        <f>E19</f>
        <v>11</v>
      </c>
      <c r="D55" s="1">
        <f t="shared" si="6"/>
        <v>16500</v>
      </c>
      <c r="E55" s="22">
        <v>1</v>
      </c>
    </row>
    <row r="56" spans="1:5" x14ac:dyDescent="0.25">
      <c r="A56" s="1" t="s">
        <v>35</v>
      </c>
      <c r="B56" s="1">
        <f>B54</f>
        <v>1106.25</v>
      </c>
      <c r="C56" s="1">
        <f>F19</f>
        <v>28</v>
      </c>
      <c r="D56" s="1">
        <f t="shared" si="6"/>
        <v>30975</v>
      </c>
      <c r="E56" s="22">
        <v>1</v>
      </c>
    </row>
    <row r="57" spans="1:5" x14ac:dyDescent="0.25">
      <c r="A57" s="1"/>
      <c r="B57" s="1"/>
      <c r="C57" s="1"/>
      <c r="D57" s="1"/>
    </row>
    <row r="58" spans="1:5" x14ac:dyDescent="0.25">
      <c r="A58" s="1" t="s">
        <v>27</v>
      </c>
      <c r="B58" s="1">
        <f>B55</f>
        <v>1500</v>
      </c>
      <c r="C58" s="11">
        <f>D58/B58</f>
        <v>110.2</v>
      </c>
      <c r="D58" s="1">
        <f>SUM(D52:D56)</f>
        <v>165300</v>
      </c>
      <c r="E58" s="22">
        <v>1</v>
      </c>
    </row>
    <row r="62" spans="1:5" x14ac:dyDescent="0.25">
      <c r="E62" s="23">
        <f>SUM(E39:E58)+SUM(H16:H19)</f>
        <v>15</v>
      </c>
    </row>
  </sheetData>
  <mergeCells count="11">
    <mergeCell ref="D3:G3"/>
    <mergeCell ref="B3:C3"/>
    <mergeCell ref="B11:C11"/>
    <mergeCell ref="D11:G11"/>
    <mergeCell ref="A8:C8"/>
    <mergeCell ref="A3:A4"/>
    <mergeCell ref="A17:C17"/>
    <mergeCell ref="A18:C18"/>
    <mergeCell ref="A19:C19"/>
    <mergeCell ref="A11:A12"/>
    <mergeCell ref="B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2022-04-17T12:01:08Z</dcterms:created>
  <dcterms:modified xsi:type="dcterms:W3CDTF">2022-04-23T08:23:52Z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59a609dc-4d99-45e6-8113-1c63c1266e42</vt:lpwstr>
  </property>
</Properties>
</file>