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.noel\OneDrive\Enseignement\IUT BRETIGNY GEA\M4107\2020 2021\Theme 4 La synthese budgétaire\"/>
    </mc:Choice>
  </mc:AlternateContent>
  <xr:revisionPtr revIDLastSave="0" documentId="8_{08F8249E-5F75-4476-9B13-8C0EB1A87A24}" xr6:coauthVersionLast="36" xr6:coauthVersionMax="36" xr10:uidLastSave="{00000000-0000-0000-0000-000000000000}"/>
  <bookViews>
    <workbookView xWindow="0" yWindow="0" windowWidth="28800" windowHeight="11925" xr2:uid="{17B60F95-DE62-447D-BCD0-573386C682E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D53" i="1" s="1"/>
  <c r="B51" i="1"/>
  <c r="D57" i="1"/>
  <c r="D56" i="1"/>
  <c r="D58" i="1" s="1"/>
  <c r="D55" i="1"/>
  <c r="B56" i="1"/>
  <c r="B55" i="1"/>
  <c r="B45" i="1"/>
  <c r="D44" i="1"/>
  <c r="B44" i="1"/>
  <c r="B40" i="1"/>
  <c r="B39" i="1"/>
  <c r="B38" i="1"/>
  <c r="D38" i="1"/>
  <c r="K55" i="1"/>
  <c r="K54" i="1"/>
  <c r="K53" i="1"/>
  <c r="K52" i="1"/>
  <c r="J53" i="1"/>
  <c r="J54" i="1"/>
  <c r="J55" i="1"/>
  <c r="J52" i="1"/>
  <c r="I55" i="1"/>
  <c r="I54" i="1"/>
  <c r="I53" i="1"/>
  <c r="I52" i="1"/>
  <c r="J47" i="1"/>
  <c r="K47" i="1"/>
  <c r="I47" i="1"/>
  <c r="J46" i="1"/>
  <c r="K46" i="1"/>
  <c r="I46" i="1"/>
  <c r="I44" i="1"/>
  <c r="L44" i="1"/>
  <c r="K44" i="1"/>
  <c r="J44" i="1"/>
  <c r="J45" i="1"/>
  <c r="K45" i="1"/>
  <c r="I45" i="1"/>
  <c r="K43" i="1"/>
  <c r="L43" i="1"/>
  <c r="J43" i="1"/>
  <c r="I43" i="1"/>
  <c r="I42" i="1"/>
  <c r="L42" i="1"/>
  <c r="K42" i="1"/>
  <c r="J42" i="1"/>
  <c r="J36" i="1"/>
  <c r="K36" i="1"/>
  <c r="I36" i="1"/>
  <c r="L35" i="1"/>
  <c r="K35" i="1"/>
  <c r="J35" i="1"/>
  <c r="K34" i="1"/>
  <c r="J34" i="1"/>
  <c r="I34" i="1"/>
  <c r="I33" i="1"/>
  <c r="J29" i="1"/>
  <c r="K29" i="1"/>
  <c r="I29" i="1"/>
  <c r="J28" i="1"/>
  <c r="K28" i="1"/>
  <c r="I28" i="1"/>
  <c r="J27" i="1"/>
  <c r="K27" i="1"/>
  <c r="I27" i="1"/>
  <c r="J22" i="1"/>
  <c r="K22" i="1"/>
  <c r="I22" i="1"/>
  <c r="J21" i="1"/>
  <c r="K21" i="1"/>
  <c r="I21" i="1"/>
  <c r="J20" i="1"/>
  <c r="K20" i="1"/>
  <c r="I20" i="1"/>
  <c r="J15" i="1"/>
  <c r="K15" i="1"/>
  <c r="I15" i="1"/>
  <c r="J14" i="1"/>
  <c r="K14" i="1"/>
  <c r="I14" i="1"/>
  <c r="J13" i="1"/>
  <c r="K13" i="1"/>
  <c r="I13" i="1"/>
  <c r="J12" i="1"/>
  <c r="K12" i="1"/>
  <c r="I12" i="1"/>
  <c r="J8" i="1"/>
  <c r="K8" i="1"/>
  <c r="I8" i="1"/>
  <c r="J7" i="1"/>
  <c r="K7" i="1"/>
  <c r="I7" i="1"/>
  <c r="B58" i="1"/>
  <c r="B53" i="1"/>
  <c r="D7" i="1"/>
  <c r="B59" i="1" l="1"/>
  <c r="D59" i="1"/>
  <c r="K19" i="1"/>
  <c r="K26" i="1" s="1"/>
  <c r="J19" i="1"/>
  <c r="J26" i="1" s="1"/>
  <c r="I19" i="1"/>
  <c r="I26" i="1" s="1"/>
  <c r="C22" i="1"/>
  <c r="D22" i="1"/>
  <c r="B22" i="1"/>
  <c r="B7" i="1"/>
  <c r="C20" i="1"/>
  <c r="D20" i="1"/>
  <c r="B20" i="1"/>
  <c r="D12" i="1"/>
  <c r="B12" i="1"/>
  <c r="L13" i="1" l="1"/>
  <c r="L12" i="1"/>
  <c r="L20" i="1"/>
  <c r="L7" i="1"/>
  <c r="B13" i="1"/>
  <c r="D13" i="1"/>
  <c r="L21" i="1" l="1"/>
  <c r="L22" i="1" s="1"/>
</calcChain>
</file>

<file path=xl/sharedStrings.xml><?xml version="1.0" encoding="utf-8"?>
<sst xmlns="http://schemas.openxmlformats.org/spreadsheetml/2006/main" count="426" uniqueCount="80">
  <si>
    <t>ACTIF</t>
  </si>
  <si>
    <t>Exercice N-1</t>
  </si>
  <si>
    <t>PASSIF</t>
  </si>
  <si>
    <t>Actif immobilisé</t>
  </si>
  <si>
    <t>Capitaux Propres</t>
  </si>
  <si>
    <t>Capital</t>
  </si>
  <si>
    <t>TOTAL 1</t>
  </si>
  <si>
    <t>Actif circulant</t>
  </si>
  <si>
    <t>Dettes</t>
  </si>
  <si>
    <t>Fournisseur</t>
  </si>
  <si>
    <t>Client</t>
  </si>
  <si>
    <t>Banque</t>
  </si>
  <si>
    <t>TOTAL 2</t>
  </si>
  <si>
    <t>TOTAL GENERAL</t>
  </si>
  <si>
    <t>Ventes</t>
  </si>
  <si>
    <t>Janvier</t>
  </si>
  <si>
    <t>Février</t>
  </si>
  <si>
    <t>Mars</t>
  </si>
  <si>
    <t>Achats</t>
  </si>
  <si>
    <t>Immobilisations brute</t>
  </si>
  <si>
    <t>-Amortissement</t>
  </si>
  <si>
    <t>TOTAL 1 (Immobilisation nette)</t>
  </si>
  <si>
    <t>Services extérieurs</t>
  </si>
  <si>
    <t>TVA à payer</t>
  </si>
  <si>
    <t>Salaires nets des salariés</t>
  </si>
  <si>
    <t>Charges sociales sur salaires</t>
  </si>
  <si>
    <t>Taux d'amortissement 20%</t>
  </si>
  <si>
    <t>20% comptant</t>
  </si>
  <si>
    <t>80% à 30 jours</t>
  </si>
  <si>
    <t>Frs de marchandises : 30 jours</t>
  </si>
  <si>
    <t>Frs de Services extérieurs : comptant</t>
  </si>
  <si>
    <t>BUDGET DES VENTES</t>
  </si>
  <si>
    <t>TOTAL</t>
  </si>
  <si>
    <t>J</t>
  </si>
  <si>
    <t>F</t>
  </si>
  <si>
    <t>M</t>
  </si>
  <si>
    <t>CA HT</t>
  </si>
  <si>
    <t>CA TTC</t>
  </si>
  <si>
    <t>Achats HT</t>
  </si>
  <si>
    <t>Achat TTC</t>
  </si>
  <si>
    <t>Salaires nets</t>
  </si>
  <si>
    <t>Charges sociales Pat  + Sal</t>
  </si>
  <si>
    <t>BUDGET DE TVA</t>
  </si>
  <si>
    <t>TVA COLLECTEE</t>
  </si>
  <si>
    <t>TVA DEDUCTIBLE</t>
  </si>
  <si>
    <t>TVA A DECAISSER</t>
  </si>
  <si>
    <t>BUDGET DES ENCAISSEMENTS</t>
  </si>
  <si>
    <t>BILAN</t>
  </si>
  <si>
    <t>Créances clients au bilan</t>
  </si>
  <si>
    <t xml:space="preserve">Comptant </t>
  </si>
  <si>
    <t xml:space="preserve">A 30 jours </t>
  </si>
  <si>
    <t>BUDGET DES DECAISSEMENTS</t>
  </si>
  <si>
    <t xml:space="preserve">BILAN </t>
  </si>
  <si>
    <t>Frs à 30 jours</t>
  </si>
  <si>
    <t>Salaires nets (Salariés)</t>
  </si>
  <si>
    <t>TVA à décaisser</t>
  </si>
  <si>
    <t>BUDGET DE TRESORERIE</t>
  </si>
  <si>
    <t>Solde Initial</t>
  </si>
  <si>
    <t>Encaissements</t>
  </si>
  <si>
    <t>Décaissements</t>
  </si>
  <si>
    <t>Solde Final (SI + E - D)</t>
  </si>
  <si>
    <t>BUDGET DES ACHATS ET SERVICES EXTERIEURS</t>
  </si>
  <si>
    <t>Services extérieurs TTC</t>
  </si>
  <si>
    <t>Dettes sociales</t>
  </si>
  <si>
    <t>Services extéieurs</t>
  </si>
  <si>
    <t>Achat</t>
  </si>
  <si>
    <t>Résultat</t>
  </si>
  <si>
    <t>Charges sociales</t>
  </si>
  <si>
    <t>Réserves</t>
  </si>
  <si>
    <t xml:space="preserve">Délais clients : </t>
  </si>
  <si>
    <t xml:space="preserve">Délais Fournisseurs : </t>
  </si>
  <si>
    <t>COMPTE DE RESULTAT PREVISIONNEL</t>
  </si>
  <si>
    <t>CHARGES</t>
  </si>
  <si>
    <t>PRODUIT</t>
  </si>
  <si>
    <t>TOTAL CHARGES</t>
  </si>
  <si>
    <t xml:space="preserve"> TOTAL PRODUIT </t>
  </si>
  <si>
    <t>BUDGET DES CHARGES DE PERSONNEL</t>
  </si>
  <si>
    <t>Services Extérieurs</t>
  </si>
  <si>
    <t>Charges de personnel</t>
  </si>
  <si>
    <t>Dotations aux amortissements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</si>
</sst>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_-* #,##0.00\ [$€-40C]_-;\-* #,##0.00\ [$€-40C]_-;_-* &quot;-&quot;??\ [$€-40C]_-;_-@_-"/>
    <numFmt numFmtId="171" formatCode="_-* #,##0\ [$€-40C]_-;\-* #,##0\ [$€-40C]_-;_-* &quot;-&quot;??\ [$€-40C]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164" fontId="0" fillId="0" borderId="1" xfId="1" applyNumberFormat="1" applyFont="1" applyBorder="1"/>
    <xf numFmtId="0" fontId="2" fillId="0" borderId="1" xfId="0" applyFont="1" applyBorder="1"/>
    <xf numFmtId="0" fontId="0" fillId="0" borderId="1" xfId="0" quotePrefix="1" applyBorder="1"/>
    <xf numFmtId="164" fontId="2" fillId="0" borderId="1" xfId="1" applyNumberFormat="1" applyFont="1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164" fontId="0" fillId="3" borderId="1" xfId="0" applyNumberForma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/>
    </xf>
    <xf numFmtId="44" fontId="0" fillId="0" borderId="1" xfId="1" applyFont="1" applyBorder="1"/>
    <xf numFmtId="44" fontId="0" fillId="0" borderId="1" xfId="0" applyNumberFormat="1" applyBorder="1"/>
    <xf numFmtId="0" fontId="0" fillId="0" borderId="1" xfId="0" applyFill="1" applyBorder="1"/>
    <xf numFmtId="0" fontId="2" fillId="0" borderId="1" xfId="0" applyFont="1" applyFill="1" applyBorder="1"/>
    <xf numFmtId="44" fontId="2" fillId="0" borderId="1" xfId="0" applyNumberFormat="1" applyFont="1" applyBorder="1"/>
    <xf numFmtId="0" fontId="0" fillId="0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44" fontId="0" fillId="0" borderId="1" xfId="1" applyFont="1" applyBorder="1" applyAlignment="1"/>
    <xf numFmtId="44" fontId="0" fillId="0" borderId="0" xfId="0" applyNumberFormat="1"/>
    <xf numFmtId="164" fontId="0" fillId="3" borderId="3" xfId="0" applyNumberFormat="1" applyFill="1" applyBorder="1"/>
    <xf numFmtId="44" fontId="0" fillId="0" borderId="0" xfId="0" applyNumberForma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justify" vertical="center"/>
    </xf>
    <xf numFmtId="44" fontId="2" fillId="3" borderId="1" xfId="0" applyNumberFormat="1" applyFont="1" applyFill="1" applyBorder="1"/>
    <xf numFmtId="164" fontId="2" fillId="0" borderId="1" xfId="0" applyNumberFormat="1" applyFont="1" applyBorder="1"/>
    <xf numFmtId="164" fontId="0" fillId="4" borderId="1" xfId="1" applyNumberFormat="1" applyFont="1" applyFill="1" applyBorder="1"/>
    <xf numFmtId="164" fontId="0" fillId="4" borderId="1" xfId="0" applyNumberFormat="1" applyFill="1" applyBorder="1"/>
    <xf numFmtId="164" fontId="5" fillId="0" borderId="1" xfId="0" applyNumberFormat="1" applyFont="1" applyBorder="1" applyAlignment="1">
      <alignment vertical="center"/>
    </xf>
    <xf numFmtId="171" fontId="5" fillId="0" borderId="1" xfId="0" applyNumberFormat="1" applyFont="1" applyBorder="1" applyAlignment="1">
      <alignment vertical="center"/>
    </xf>
    <xf numFmtId="164" fontId="2" fillId="4" borderId="1" xfId="1" applyNumberFormat="1" applyFont="1" applyFill="1" applyBorder="1"/>
    <xf numFmtId="0" fontId="4" fillId="3" borderId="1" xfId="0" applyFont="1" applyFill="1" applyBorder="1" applyAlignment="1">
      <alignment vertical="center"/>
    </xf>
    <xf numFmtId="164" fontId="4" fillId="3" borderId="1" xfId="0" applyNumberFormat="1" applyFont="1" applyFill="1" applyBorder="1" applyAlignment="1">
      <alignment vertical="center"/>
    </xf>
    <xf numFmtId="0" fontId="0" fillId="3" borderId="1" xfId="0" applyFill="1" applyBorder="1"/>
    <xf numFmtId="164" fontId="0" fillId="3" borderId="1" xfId="1" applyNumberFormat="1" applyFont="1" applyFill="1" applyBorder="1"/>
    <xf numFmtId="44" fontId="0" fillId="4" borderId="1" xfId="1" applyFont="1" applyFill="1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0AACC-0B4C-44BF-9F13-1025673B6263}">
  <dimension ref="A3:L59"/>
  <sheetViews>
    <sheetView showGridLines="0" tabSelected="1" topLeftCell="A23" workbookViewId="0">
      <selection activeCell="E34" sqref="E34"/>
    </sheetView>
  </sheetViews>
  <sheetFormatPr baseColWidth="10" defaultRowHeight="15" x14ac:dyDescent="0.25"/>
  <cols>
    <col min="1" max="1" width="34" bestFit="1" customWidth="1"/>
    <col min="2" max="4" width="15.85546875" customWidth="1"/>
    <col min="8" max="8" width="24.85546875" bestFit="1" customWidth="1"/>
    <col min="9" max="10" width="11.85546875" bestFit="1" customWidth="1"/>
    <col min="11" max="11" width="16.42578125" bestFit="1" customWidth="1"/>
    <col min="12" max="12" width="11.85546875" bestFit="1" customWidth="1"/>
  </cols>
  <sheetData>
    <row r="3" spans="1:12" x14ac:dyDescent="0.25">
      <c r="A3" s="1" t="s">
        <v>0</v>
      </c>
      <c r="B3" s="2" t="s">
        <v>1</v>
      </c>
      <c r="C3" s="1" t="s">
        <v>2</v>
      </c>
      <c r="D3" s="2" t="s">
        <v>1</v>
      </c>
    </row>
    <row r="4" spans="1:12" x14ac:dyDescent="0.25">
      <c r="A4" s="3" t="s">
        <v>3</v>
      </c>
      <c r="B4" s="2"/>
      <c r="C4" s="3" t="s">
        <v>4</v>
      </c>
      <c r="D4" s="2"/>
      <c r="H4" s="25" t="s">
        <v>31</v>
      </c>
      <c r="I4" s="25"/>
      <c r="J4" s="25"/>
      <c r="K4" s="25"/>
      <c r="L4" s="29" t="s">
        <v>32</v>
      </c>
    </row>
    <row r="5" spans="1:12" x14ac:dyDescent="0.25">
      <c r="A5" s="2" t="s">
        <v>19</v>
      </c>
      <c r="B5" s="4">
        <v>47000</v>
      </c>
      <c r="C5" s="2" t="s">
        <v>5</v>
      </c>
      <c r="D5" s="4">
        <v>45000</v>
      </c>
      <c r="H5" s="2"/>
      <c r="I5" s="8" t="s">
        <v>33</v>
      </c>
      <c r="J5" s="8" t="s">
        <v>34</v>
      </c>
      <c r="K5" s="8" t="s">
        <v>35</v>
      </c>
      <c r="L5" s="29"/>
    </row>
    <row r="6" spans="1:12" x14ac:dyDescent="0.25">
      <c r="A6" s="6" t="s">
        <v>20</v>
      </c>
      <c r="B6" s="4">
        <v>-12000</v>
      </c>
      <c r="C6" s="2" t="s">
        <v>68</v>
      </c>
      <c r="D6" s="4">
        <v>5000</v>
      </c>
      <c r="H6" s="2"/>
      <c r="I6" s="2"/>
      <c r="J6" s="2"/>
      <c r="K6" s="2"/>
      <c r="L6" s="9"/>
    </row>
    <row r="7" spans="1:12" x14ac:dyDescent="0.25">
      <c r="A7" s="5" t="s">
        <v>21</v>
      </c>
      <c r="B7" s="7">
        <f>B5+B6</f>
        <v>35000</v>
      </c>
      <c r="C7" s="5" t="s">
        <v>6</v>
      </c>
      <c r="D7" s="7">
        <f>D5+D6</f>
        <v>50000</v>
      </c>
      <c r="H7" s="2" t="s">
        <v>36</v>
      </c>
      <c r="I7" s="4">
        <f>+B19</f>
        <v>50000</v>
      </c>
      <c r="J7" s="4">
        <f t="shared" ref="J7:K7" si="0">+C19</f>
        <v>40000</v>
      </c>
      <c r="K7" s="4">
        <f t="shared" si="0"/>
        <v>65000</v>
      </c>
      <c r="L7" s="10">
        <f>SUM(I7:K7)</f>
        <v>155000</v>
      </c>
    </row>
    <row r="8" spans="1:12" x14ac:dyDescent="0.25">
      <c r="A8" s="3" t="s">
        <v>7</v>
      </c>
      <c r="B8" s="4"/>
      <c r="C8" s="3" t="s">
        <v>8</v>
      </c>
      <c r="H8" s="2" t="s">
        <v>37</v>
      </c>
      <c r="I8" s="4">
        <f>+I7*1.2</f>
        <v>60000</v>
      </c>
      <c r="J8" s="4">
        <f t="shared" ref="J8:K8" si="1">+J7*1.2</f>
        <v>48000</v>
      </c>
      <c r="K8" s="4">
        <f t="shared" si="1"/>
        <v>78000</v>
      </c>
      <c r="L8" s="9"/>
    </row>
    <row r="9" spans="1:12" x14ac:dyDescent="0.25">
      <c r="A9" s="2" t="s">
        <v>10</v>
      </c>
      <c r="B9" s="4">
        <v>41000</v>
      </c>
      <c r="C9" s="2" t="s">
        <v>9</v>
      </c>
      <c r="D9" s="4">
        <v>25000</v>
      </c>
    </row>
    <row r="10" spans="1:12" x14ac:dyDescent="0.25">
      <c r="A10" s="2" t="s">
        <v>11</v>
      </c>
      <c r="B10" s="4">
        <v>10500</v>
      </c>
      <c r="C10" s="2" t="s">
        <v>23</v>
      </c>
      <c r="D10" s="4">
        <v>4000</v>
      </c>
      <c r="H10" s="25" t="s">
        <v>61</v>
      </c>
      <c r="I10" s="25"/>
      <c r="J10" s="25"/>
      <c r="K10" s="25"/>
      <c r="L10" s="29" t="s">
        <v>32</v>
      </c>
    </row>
    <row r="11" spans="1:12" x14ac:dyDescent="0.25">
      <c r="C11" s="2" t="s">
        <v>67</v>
      </c>
      <c r="D11" s="4">
        <v>7500</v>
      </c>
      <c r="H11" s="2"/>
      <c r="I11" s="8" t="s">
        <v>33</v>
      </c>
      <c r="J11" s="8" t="s">
        <v>34</v>
      </c>
      <c r="K11" s="8" t="s">
        <v>35</v>
      </c>
      <c r="L11" s="30"/>
    </row>
    <row r="12" spans="1:12" x14ac:dyDescent="0.25">
      <c r="A12" s="5" t="s">
        <v>12</v>
      </c>
      <c r="B12" s="7">
        <f>SUM(B9:B10)</f>
        <v>51500</v>
      </c>
      <c r="C12" s="5" t="s">
        <v>12</v>
      </c>
      <c r="D12" s="7">
        <f>SUM(D9:D11)</f>
        <v>36500</v>
      </c>
      <c r="H12" s="2" t="s">
        <v>38</v>
      </c>
      <c r="I12" s="4">
        <f>+B20</f>
        <v>20000</v>
      </c>
      <c r="J12" s="4">
        <f t="shared" ref="J12:K12" si="2">+C20</f>
        <v>16000</v>
      </c>
      <c r="K12" s="4">
        <f t="shared" si="2"/>
        <v>26000</v>
      </c>
      <c r="L12" s="22">
        <f>SUM(I12:K12)</f>
        <v>62000</v>
      </c>
    </row>
    <row r="13" spans="1:12" x14ac:dyDescent="0.25">
      <c r="A13" s="5" t="s">
        <v>13</v>
      </c>
      <c r="B13" s="7">
        <f>B12+B7</f>
        <v>86500</v>
      </c>
      <c r="C13" s="5" t="s">
        <v>13</v>
      </c>
      <c r="D13" s="7">
        <f>D12+D7</f>
        <v>86500</v>
      </c>
      <c r="H13" s="15" t="s">
        <v>22</v>
      </c>
      <c r="I13" s="4">
        <f>+B23</f>
        <v>8000</v>
      </c>
      <c r="J13" s="4">
        <f t="shared" ref="J13:K13" si="3">+C23</f>
        <v>8000</v>
      </c>
      <c r="K13" s="4">
        <f t="shared" si="3"/>
        <v>10000</v>
      </c>
      <c r="L13" s="22">
        <f>SUM(I13:K13)</f>
        <v>26000</v>
      </c>
    </row>
    <row r="14" spans="1:12" x14ac:dyDescent="0.25">
      <c r="A14" s="2"/>
      <c r="B14" s="4"/>
      <c r="C14" s="2"/>
      <c r="D14" s="4"/>
      <c r="H14" s="2" t="s">
        <v>39</v>
      </c>
      <c r="I14" s="11">
        <f>+I12*1.2</f>
        <v>24000</v>
      </c>
      <c r="J14" s="11">
        <f t="shared" ref="J14:K14" si="4">+J12*1.2</f>
        <v>19200</v>
      </c>
      <c r="K14" s="11">
        <f t="shared" si="4"/>
        <v>31200</v>
      </c>
      <c r="L14" s="27"/>
    </row>
    <row r="15" spans="1:12" x14ac:dyDescent="0.25">
      <c r="H15" s="15" t="s">
        <v>62</v>
      </c>
      <c r="I15" s="11">
        <f>+I13*1.2</f>
        <v>9600</v>
      </c>
      <c r="J15" s="11">
        <f t="shared" ref="J15:K15" si="5">+J13*1.2</f>
        <v>9600</v>
      </c>
      <c r="K15" s="11">
        <f t="shared" si="5"/>
        <v>12000</v>
      </c>
      <c r="L15" s="28"/>
    </row>
    <row r="18" spans="1:12" x14ac:dyDescent="0.25">
      <c r="A18" s="2"/>
      <c r="B18" s="8" t="s">
        <v>15</v>
      </c>
      <c r="C18" s="8" t="s">
        <v>16</v>
      </c>
      <c r="D18" s="8" t="s">
        <v>17</v>
      </c>
      <c r="H18" s="25" t="s">
        <v>76</v>
      </c>
      <c r="I18" s="25"/>
      <c r="J18" s="25"/>
      <c r="K18" s="25"/>
      <c r="L18" s="29" t="s">
        <v>32</v>
      </c>
    </row>
    <row r="19" spans="1:12" x14ac:dyDescent="0.25">
      <c r="A19" s="2" t="s">
        <v>14</v>
      </c>
      <c r="B19" s="13">
        <v>50000</v>
      </c>
      <c r="C19" s="13">
        <v>40000</v>
      </c>
      <c r="D19" s="13">
        <v>65000</v>
      </c>
      <c r="H19" s="2"/>
      <c r="I19" s="8" t="str">
        <f>I11</f>
        <v>J</v>
      </c>
      <c r="J19" s="8" t="str">
        <f>J11</f>
        <v>F</v>
      </c>
      <c r="K19" s="8" t="str">
        <f>K11</f>
        <v>M</v>
      </c>
      <c r="L19" s="29"/>
    </row>
    <row r="20" spans="1:12" x14ac:dyDescent="0.25">
      <c r="A20" s="2" t="s">
        <v>18</v>
      </c>
      <c r="B20" s="13">
        <f>B19*0.4</f>
        <v>20000</v>
      </c>
      <c r="C20" s="13">
        <f t="shared" ref="C20:D20" si="6">C19*0.4</f>
        <v>16000</v>
      </c>
      <c r="D20" s="13">
        <f t="shared" si="6"/>
        <v>26000</v>
      </c>
      <c r="H20" s="2" t="s">
        <v>40</v>
      </c>
      <c r="I20" s="4">
        <f>+B21</f>
        <v>13000</v>
      </c>
      <c r="J20" s="4">
        <f t="shared" ref="J20:K21" si="7">+C21</f>
        <v>12000</v>
      </c>
      <c r="K20" s="4">
        <f t="shared" si="7"/>
        <v>15000</v>
      </c>
      <c r="L20" s="14">
        <f>SUM(I20:K20)</f>
        <v>40000</v>
      </c>
    </row>
    <row r="21" spans="1:12" x14ac:dyDescent="0.25">
      <c r="A21" s="2" t="s">
        <v>24</v>
      </c>
      <c r="B21" s="13">
        <v>13000</v>
      </c>
      <c r="C21" s="13">
        <v>12000</v>
      </c>
      <c r="D21" s="13">
        <v>15000</v>
      </c>
      <c r="H21" s="2" t="s">
        <v>41</v>
      </c>
      <c r="I21" s="11">
        <f>+B22</f>
        <v>7800</v>
      </c>
      <c r="J21" s="11">
        <f t="shared" si="7"/>
        <v>7200</v>
      </c>
      <c r="K21" s="11">
        <f t="shared" si="7"/>
        <v>9000</v>
      </c>
      <c r="L21" s="14">
        <f>SUM(I21:K21)</f>
        <v>24000</v>
      </c>
    </row>
    <row r="22" spans="1:12" x14ac:dyDescent="0.25">
      <c r="A22" s="2" t="s">
        <v>25</v>
      </c>
      <c r="B22" s="13">
        <f>B21*0.6</f>
        <v>7800</v>
      </c>
      <c r="C22" s="13">
        <f t="shared" ref="C22:D22" si="8">C21*0.6</f>
        <v>7200</v>
      </c>
      <c r="D22" s="13">
        <f t="shared" si="8"/>
        <v>9000</v>
      </c>
      <c r="H22" s="16" t="s">
        <v>32</v>
      </c>
      <c r="I22" s="37">
        <f>+SUM(I20:I21)</f>
        <v>20800</v>
      </c>
      <c r="J22" s="37">
        <f t="shared" ref="J22:K22" si="9">+SUM(J20:J21)</f>
        <v>19200</v>
      </c>
      <c r="K22" s="37">
        <f t="shared" si="9"/>
        <v>24000</v>
      </c>
      <c r="L22" s="36">
        <f>+SUM(L20:L21)</f>
        <v>64000</v>
      </c>
    </row>
    <row r="23" spans="1:12" x14ac:dyDescent="0.25">
      <c r="A23" s="2" t="s">
        <v>22</v>
      </c>
      <c r="B23" s="13">
        <v>8000</v>
      </c>
      <c r="C23" s="13">
        <v>8000</v>
      </c>
      <c r="D23" s="13">
        <v>10000</v>
      </c>
    </row>
    <row r="24" spans="1:12" x14ac:dyDescent="0.25">
      <c r="L24" s="23"/>
    </row>
    <row r="25" spans="1:12" x14ac:dyDescent="0.25">
      <c r="A25" t="s">
        <v>26</v>
      </c>
      <c r="H25" s="25" t="s">
        <v>42</v>
      </c>
      <c r="I25" s="25"/>
      <c r="J25" s="25"/>
      <c r="K25" s="25"/>
    </row>
    <row r="26" spans="1:12" x14ac:dyDescent="0.25">
      <c r="H26" s="2"/>
      <c r="I26" s="8" t="str">
        <f>I19</f>
        <v>J</v>
      </c>
      <c r="J26" s="8" t="str">
        <f>J19</f>
        <v>F</v>
      </c>
      <c r="K26" s="8" t="str">
        <f>K19</f>
        <v>M</v>
      </c>
    </row>
    <row r="27" spans="1:12" x14ac:dyDescent="0.25">
      <c r="A27" t="s">
        <v>69</v>
      </c>
      <c r="H27" s="2" t="s">
        <v>43</v>
      </c>
      <c r="I27" s="4">
        <f>I7*0.2</f>
        <v>10000</v>
      </c>
      <c r="J27" s="4">
        <f t="shared" ref="J27:K27" si="10">J7*0.2</f>
        <v>8000</v>
      </c>
      <c r="K27" s="4">
        <f t="shared" si="10"/>
        <v>13000</v>
      </c>
    </row>
    <row r="28" spans="1:12" x14ac:dyDescent="0.25">
      <c r="A28" t="s">
        <v>27</v>
      </c>
      <c r="H28" s="2" t="s">
        <v>44</v>
      </c>
      <c r="I28" s="4">
        <f>(I12+I13)*0.2</f>
        <v>5600</v>
      </c>
      <c r="J28" s="4">
        <f t="shared" ref="J28:K28" si="11">(J12+J13)*0.2</f>
        <v>4800</v>
      </c>
      <c r="K28" s="4">
        <f t="shared" si="11"/>
        <v>7200</v>
      </c>
    </row>
    <row r="29" spans="1:12" x14ac:dyDescent="0.25">
      <c r="A29" t="s">
        <v>28</v>
      </c>
      <c r="H29" s="2" t="s">
        <v>45</v>
      </c>
      <c r="I29" s="11">
        <f>I27-I28</f>
        <v>4400</v>
      </c>
      <c r="J29" s="11">
        <f t="shared" ref="J29:K29" si="12">J27-J28</f>
        <v>3200</v>
      </c>
      <c r="K29" s="11">
        <f t="shared" si="12"/>
        <v>5800</v>
      </c>
    </row>
    <row r="31" spans="1:12" x14ac:dyDescent="0.25">
      <c r="A31" t="s">
        <v>70</v>
      </c>
      <c r="H31" s="25" t="s">
        <v>46</v>
      </c>
      <c r="I31" s="25"/>
      <c r="J31" s="25"/>
      <c r="K31" s="25"/>
      <c r="L31" s="25"/>
    </row>
    <row r="32" spans="1:12" x14ac:dyDescent="0.25">
      <c r="A32" t="s">
        <v>29</v>
      </c>
      <c r="H32" s="2"/>
      <c r="I32" s="8" t="s">
        <v>33</v>
      </c>
      <c r="J32" s="8" t="s">
        <v>34</v>
      </c>
      <c r="K32" s="8" t="s">
        <v>35</v>
      </c>
      <c r="L32" s="18" t="s">
        <v>47</v>
      </c>
    </row>
    <row r="33" spans="1:12" x14ac:dyDescent="0.25">
      <c r="A33" t="s">
        <v>30</v>
      </c>
      <c r="H33" s="2" t="s">
        <v>48</v>
      </c>
      <c r="I33" s="4">
        <f>B9</f>
        <v>41000</v>
      </c>
      <c r="J33" s="4"/>
      <c r="K33" s="4"/>
      <c r="L33" s="11"/>
    </row>
    <row r="34" spans="1:12" x14ac:dyDescent="0.25">
      <c r="H34" s="13" t="s">
        <v>49</v>
      </c>
      <c r="I34" s="4">
        <f>I8*0.2</f>
        <v>12000</v>
      </c>
      <c r="J34" s="4">
        <f>J8*0.2</f>
        <v>9600</v>
      </c>
      <c r="K34" s="4">
        <f>K8*0.2</f>
        <v>15600</v>
      </c>
      <c r="L34" s="11"/>
    </row>
    <row r="35" spans="1:12" x14ac:dyDescent="0.25">
      <c r="H35" s="13" t="s">
        <v>50</v>
      </c>
      <c r="I35" s="11"/>
      <c r="J35" s="4">
        <f>I8*0.8</f>
        <v>48000</v>
      </c>
      <c r="K35" s="4">
        <f>J8*0.8</f>
        <v>38400</v>
      </c>
      <c r="L35" s="38">
        <f>K8*0.8</f>
        <v>62400</v>
      </c>
    </row>
    <row r="36" spans="1:12" x14ac:dyDescent="0.25">
      <c r="A36" s="31" t="s">
        <v>71</v>
      </c>
      <c r="B36" s="31"/>
      <c r="C36" s="31"/>
      <c r="D36" s="31"/>
      <c r="H36" s="16" t="s">
        <v>32</v>
      </c>
      <c r="I36" s="17">
        <f>SUM(I33:I35)</f>
        <v>53000</v>
      </c>
      <c r="J36" s="17">
        <f t="shared" ref="J36:K36" si="13">SUM(J33:J35)</f>
        <v>57600</v>
      </c>
      <c r="K36" s="17">
        <f t="shared" si="13"/>
        <v>54000</v>
      </c>
      <c r="L36" s="17"/>
    </row>
    <row r="37" spans="1:12" x14ac:dyDescent="0.25">
      <c r="A37" s="32" t="s">
        <v>72</v>
      </c>
      <c r="B37" s="32"/>
      <c r="C37" s="32" t="s">
        <v>73</v>
      </c>
      <c r="D37" s="32"/>
    </row>
    <row r="38" spans="1:12" x14ac:dyDescent="0.25">
      <c r="A38" s="33" t="s">
        <v>65</v>
      </c>
      <c r="B38" s="40">
        <f>L12</f>
        <v>62000</v>
      </c>
      <c r="C38" s="33" t="s">
        <v>14</v>
      </c>
      <c r="D38" s="40">
        <f>L7</f>
        <v>155000</v>
      </c>
      <c r="I38" s="21"/>
    </row>
    <row r="39" spans="1:12" x14ac:dyDescent="0.25">
      <c r="A39" s="33" t="s">
        <v>77</v>
      </c>
      <c r="B39" s="40">
        <f>L13</f>
        <v>26000</v>
      </c>
      <c r="C39" s="33"/>
      <c r="D39" s="33"/>
    </row>
    <row r="40" spans="1:12" x14ac:dyDescent="0.25">
      <c r="A40" s="33" t="s">
        <v>78</v>
      </c>
      <c r="B40" s="40">
        <f>L22</f>
        <v>64000</v>
      </c>
      <c r="C40" s="33"/>
      <c r="D40" s="33"/>
      <c r="H40" s="25" t="s">
        <v>51</v>
      </c>
      <c r="I40" s="25"/>
      <c r="J40" s="25"/>
      <c r="K40" s="25"/>
      <c r="L40" s="25"/>
    </row>
    <row r="41" spans="1:12" x14ac:dyDescent="0.25">
      <c r="A41" s="33" t="s">
        <v>79</v>
      </c>
      <c r="B41" s="41">
        <v>2350</v>
      </c>
      <c r="C41" s="33"/>
      <c r="D41" s="33"/>
      <c r="H41" s="2"/>
      <c r="I41" s="8" t="s">
        <v>33</v>
      </c>
      <c r="J41" s="8" t="s">
        <v>34</v>
      </c>
      <c r="K41" s="19" t="s">
        <v>35</v>
      </c>
      <c r="L41" s="18" t="s">
        <v>52</v>
      </c>
    </row>
    <row r="42" spans="1:12" x14ac:dyDescent="0.25">
      <c r="A42" s="33"/>
      <c r="B42" s="33"/>
      <c r="C42" s="33"/>
      <c r="D42" s="33"/>
      <c r="H42" s="20" t="s">
        <v>63</v>
      </c>
      <c r="I42" s="4">
        <f>D11</f>
        <v>7500</v>
      </c>
      <c r="J42" s="4">
        <f>I21</f>
        <v>7800</v>
      </c>
      <c r="K42" s="4">
        <f>J21</f>
        <v>7200</v>
      </c>
      <c r="L42" s="38">
        <f>K21</f>
        <v>9000</v>
      </c>
    </row>
    <row r="43" spans="1:12" x14ac:dyDescent="0.25">
      <c r="A43" s="33"/>
      <c r="B43" s="33"/>
      <c r="C43" s="2"/>
      <c r="D43" s="2"/>
      <c r="H43" s="2" t="s">
        <v>55</v>
      </c>
      <c r="I43" s="4">
        <f>D10</f>
        <v>4000</v>
      </c>
      <c r="J43" s="4">
        <f>I29</f>
        <v>4400</v>
      </c>
      <c r="K43" s="4">
        <f t="shared" ref="K43:L43" si="14">J29</f>
        <v>3200</v>
      </c>
      <c r="L43" s="38">
        <f t="shared" si="14"/>
        <v>5800</v>
      </c>
    </row>
    <row r="44" spans="1:12" x14ac:dyDescent="0.25">
      <c r="A44" s="33" t="s">
        <v>74</v>
      </c>
      <c r="B44" s="11">
        <f>SUM(B38:B43)</f>
        <v>154350</v>
      </c>
      <c r="C44" s="33" t="s">
        <v>75</v>
      </c>
      <c r="D44" s="40">
        <f>SUM(D38:D43)</f>
        <v>155000</v>
      </c>
      <c r="H44" s="13" t="s">
        <v>53</v>
      </c>
      <c r="I44" s="11">
        <f>D9</f>
        <v>25000</v>
      </c>
      <c r="J44" s="11">
        <f>I14</f>
        <v>24000</v>
      </c>
      <c r="K44" s="11">
        <f>J14</f>
        <v>19200</v>
      </c>
      <c r="L44" s="39">
        <f>K14</f>
        <v>31200</v>
      </c>
    </row>
    <row r="45" spans="1:12" x14ac:dyDescent="0.25">
      <c r="A45" s="43" t="s">
        <v>66</v>
      </c>
      <c r="B45" s="44">
        <f>D44-B44</f>
        <v>650</v>
      </c>
      <c r="C45" s="34"/>
      <c r="D45" s="2"/>
      <c r="H45" s="2" t="s">
        <v>64</v>
      </c>
      <c r="I45" s="4">
        <f>I15</f>
        <v>9600</v>
      </c>
      <c r="J45" s="4">
        <f t="shared" ref="J45:K45" si="15">J15</f>
        <v>9600</v>
      </c>
      <c r="K45" s="4">
        <f t="shared" si="15"/>
        <v>12000</v>
      </c>
      <c r="L45" s="4"/>
    </row>
    <row r="46" spans="1:12" x14ac:dyDescent="0.25">
      <c r="A46" s="35"/>
      <c r="B46" s="2"/>
      <c r="C46" s="2"/>
      <c r="D46" s="2"/>
      <c r="H46" s="2" t="s">
        <v>54</v>
      </c>
      <c r="I46" s="4">
        <f>I20</f>
        <v>13000</v>
      </c>
      <c r="J46" s="4">
        <f t="shared" ref="J46:K46" si="16">J20</f>
        <v>12000</v>
      </c>
      <c r="K46" s="4">
        <f t="shared" si="16"/>
        <v>15000</v>
      </c>
      <c r="L46" s="4"/>
    </row>
    <row r="47" spans="1:12" x14ac:dyDescent="0.25">
      <c r="H47" s="16" t="s">
        <v>32</v>
      </c>
      <c r="I47" s="37">
        <f>SUM(I42:I46)</f>
        <v>59100</v>
      </c>
      <c r="J47" s="37">
        <f t="shared" ref="J47:K47" si="17">SUM(J42:J46)</f>
        <v>57800</v>
      </c>
      <c r="K47" s="37">
        <f t="shared" si="17"/>
        <v>56600</v>
      </c>
      <c r="L47" s="37"/>
    </row>
    <row r="48" spans="1:12" x14ac:dyDescent="0.25">
      <c r="A48" s="12" t="s">
        <v>0</v>
      </c>
      <c r="B48" s="2" t="s">
        <v>1</v>
      </c>
      <c r="C48" s="12" t="s">
        <v>2</v>
      </c>
      <c r="D48" s="2" t="s">
        <v>1</v>
      </c>
    </row>
    <row r="49" spans="1:12" x14ac:dyDescent="0.25">
      <c r="A49" s="3" t="s">
        <v>3</v>
      </c>
      <c r="B49" s="2"/>
      <c r="C49" s="3" t="s">
        <v>4</v>
      </c>
      <c r="D49" s="2"/>
    </row>
    <row r="50" spans="1:12" x14ac:dyDescent="0.25">
      <c r="A50" s="2" t="s">
        <v>19</v>
      </c>
      <c r="B50" s="4">
        <v>47000</v>
      </c>
      <c r="C50" s="2" t="s">
        <v>5</v>
      </c>
      <c r="D50" s="4">
        <v>45000</v>
      </c>
      <c r="H50" s="26" t="s">
        <v>56</v>
      </c>
      <c r="I50" s="26"/>
      <c r="J50" s="26"/>
      <c r="K50" s="26"/>
    </row>
    <row r="51" spans="1:12" x14ac:dyDescent="0.25">
      <c r="A51" s="6" t="s">
        <v>20</v>
      </c>
      <c r="B51" s="4">
        <f>-(12000+B41)</f>
        <v>-14350</v>
      </c>
      <c r="C51" s="2" t="s">
        <v>68</v>
      </c>
      <c r="D51" s="4">
        <v>5000</v>
      </c>
      <c r="H51" s="2"/>
      <c r="I51" s="8" t="s">
        <v>33</v>
      </c>
      <c r="J51" s="8" t="s">
        <v>34</v>
      </c>
      <c r="K51" s="8" t="s">
        <v>35</v>
      </c>
    </row>
    <row r="52" spans="1:12" x14ac:dyDescent="0.25">
      <c r="A52" s="6"/>
      <c r="B52" s="4"/>
      <c r="C52" s="45" t="s">
        <v>66</v>
      </c>
      <c r="D52" s="46">
        <f>B45</f>
        <v>650</v>
      </c>
      <c r="H52" s="2" t="s">
        <v>57</v>
      </c>
      <c r="I52" s="13">
        <f>B10</f>
        <v>10500</v>
      </c>
      <c r="J52" s="13">
        <f>I55</f>
        <v>4400</v>
      </c>
      <c r="K52" s="13">
        <f>J55</f>
        <v>4200</v>
      </c>
    </row>
    <row r="53" spans="1:12" x14ac:dyDescent="0.25">
      <c r="A53" s="5" t="s">
        <v>21</v>
      </c>
      <c r="B53" s="7">
        <f>B50+B51</f>
        <v>32650</v>
      </c>
      <c r="C53" s="5" t="s">
        <v>6</v>
      </c>
      <c r="D53" s="7">
        <f>D50+D51+D52</f>
        <v>50650</v>
      </c>
      <c r="H53" s="20" t="s">
        <v>58</v>
      </c>
      <c r="I53" s="13">
        <f>I36</f>
        <v>53000</v>
      </c>
      <c r="J53" s="13">
        <f>J36</f>
        <v>57600</v>
      </c>
      <c r="K53" s="13">
        <f>K36</f>
        <v>54000</v>
      </c>
    </row>
    <row r="54" spans="1:12" x14ac:dyDescent="0.25">
      <c r="A54" s="3" t="s">
        <v>7</v>
      </c>
      <c r="B54" s="4"/>
      <c r="C54" s="3" t="s">
        <v>8</v>
      </c>
      <c r="H54" s="13" t="s">
        <v>59</v>
      </c>
      <c r="I54" s="14">
        <f>I47</f>
        <v>59100</v>
      </c>
      <c r="J54" s="14">
        <f>J47</f>
        <v>57800</v>
      </c>
      <c r="K54" s="14">
        <f>K47</f>
        <v>56600</v>
      </c>
    </row>
    <row r="55" spans="1:12" x14ac:dyDescent="0.25">
      <c r="A55" s="2" t="s">
        <v>10</v>
      </c>
      <c r="B55" s="4">
        <f>L35</f>
        <v>62400</v>
      </c>
      <c r="C55" s="2" t="s">
        <v>9</v>
      </c>
      <c r="D55" s="4">
        <f>L44</f>
        <v>31200</v>
      </c>
      <c r="H55" s="2" t="s">
        <v>60</v>
      </c>
      <c r="I55" s="24">
        <f>I52+I53-I54</f>
        <v>4400</v>
      </c>
      <c r="J55" s="24">
        <f>J52+J53-J54</f>
        <v>4200</v>
      </c>
      <c r="K55" s="47">
        <f>K52+K53-K54</f>
        <v>1600</v>
      </c>
    </row>
    <row r="56" spans="1:12" x14ac:dyDescent="0.25">
      <c r="A56" s="2" t="s">
        <v>11</v>
      </c>
      <c r="B56" s="4">
        <f>K55</f>
        <v>1600</v>
      </c>
      <c r="C56" s="2" t="s">
        <v>23</v>
      </c>
      <c r="D56" s="4">
        <f>L43</f>
        <v>5800</v>
      </c>
      <c r="L56" s="21"/>
    </row>
    <row r="57" spans="1:12" x14ac:dyDescent="0.25">
      <c r="C57" s="2" t="s">
        <v>67</v>
      </c>
      <c r="D57" s="4">
        <f>L42</f>
        <v>9000</v>
      </c>
    </row>
    <row r="58" spans="1:12" x14ac:dyDescent="0.25">
      <c r="A58" s="5" t="s">
        <v>12</v>
      </c>
      <c r="B58" s="7">
        <f>SUM(B55:B56)</f>
        <v>64000</v>
      </c>
      <c r="C58" s="5" t="s">
        <v>12</v>
      </c>
      <c r="D58" s="7">
        <f>SUM(D55:D57)</f>
        <v>46000</v>
      </c>
    </row>
    <row r="59" spans="1:12" x14ac:dyDescent="0.25">
      <c r="A59" s="5" t="s">
        <v>13</v>
      </c>
      <c r="B59" s="42">
        <f>B58+B53</f>
        <v>96650</v>
      </c>
      <c r="C59" s="5" t="s">
        <v>13</v>
      </c>
      <c r="D59" s="42">
        <f>D58+D53</f>
        <v>96650</v>
      </c>
    </row>
  </sheetData>
  <mergeCells count="14">
    <mergeCell ref="A36:D36"/>
    <mergeCell ref="A37:B37"/>
    <mergeCell ref="C37:D37"/>
    <mergeCell ref="H4:K4"/>
    <mergeCell ref="L4:L5"/>
    <mergeCell ref="H10:K10"/>
    <mergeCell ref="L10:L11"/>
    <mergeCell ref="H18:K18"/>
    <mergeCell ref="L18:L19"/>
    <mergeCell ref="H25:K25"/>
    <mergeCell ref="H31:L31"/>
    <mergeCell ref="H40:L40"/>
    <mergeCell ref="H50:K50"/>
    <mergeCell ref="L14:L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NOEL Eric</cp:lastModifiedBy>
  <dcterms:created xsi:type="dcterms:W3CDTF">2021-02-27T10:33:03Z</dcterms:created>
  <dcterms:modified xsi:type="dcterms:W3CDTF">2021-02-28T13:00:48Z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51b301e0-1f91-4fcb-8426-2fd4c9b7cfbd</vt:lpwstr>
  </property>
</Properties>
</file>