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2205\Année 2020 2021\"/>
    </mc:Choice>
  </mc:AlternateContent>
  <xr:revisionPtr revIDLastSave="3" documentId="8_{85C58584-0814-4EFA-8885-5F81B7EDD019}" xr6:coauthVersionLast="36" xr6:coauthVersionMax="36" xr10:uidLastSave="{D7B2B463-F325-4F55-A332-A1917C5DE3B7}"/>
  <bookViews>
    <workbookView xWindow="0" yWindow="0" windowWidth="28800" windowHeight="11925" xr2:uid="{81B911B7-CF7F-49D4-BC6F-081BF719EE7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33" i="1" l="1"/>
  <c r="F33" i="1"/>
  <c r="G30" i="1"/>
  <c r="G32" i="1" s="1"/>
  <c r="D32" i="1"/>
  <c r="G17" i="1"/>
  <c r="D17" i="1"/>
  <c r="E19" i="1"/>
  <c r="E23" i="1" s="1"/>
  <c r="E26" i="1" s="1"/>
  <c r="B19" i="1"/>
  <c r="B23" i="1" s="1"/>
  <c r="B26" i="1" s="1"/>
  <c r="B30" i="1" s="1"/>
  <c r="B32" i="1" l="1"/>
  <c r="D30" i="1"/>
  <c r="E30" i="1"/>
  <c r="E32" i="1" s="1"/>
  <c r="E31" i="1"/>
  <c r="B31" i="1"/>
  <c r="E24" i="1"/>
  <c r="B24" i="1"/>
  <c r="D24" i="1" s="1"/>
  <c r="E18" i="1"/>
  <c r="B18" i="1"/>
  <c r="B8" i="1"/>
  <c r="D8" i="1" s="1"/>
  <c r="E11" i="1"/>
  <c r="E16" i="1" s="1"/>
  <c r="B16" i="1"/>
  <c r="E10" i="1"/>
  <c r="G10" i="1" s="1"/>
  <c r="B10" i="1"/>
  <c r="D10" i="1" s="1"/>
  <c r="F9" i="1"/>
  <c r="E9" i="1"/>
  <c r="G9" i="1" s="1"/>
  <c r="B9" i="1"/>
  <c r="F8" i="1"/>
  <c r="E8" i="1"/>
  <c r="G7" i="1"/>
  <c r="D7" i="1"/>
  <c r="D9" i="1" l="1"/>
  <c r="D18" i="1"/>
  <c r="G18" i="1"/>
  <c r="B25" i="1"/>
  <c r="G8" i="1"/>
  <c r="E25" i="1"/>
  <c r="G24" i="1"/>
  <c r="D11" i="1"/>
  <c r="D16" i="1" s="1"/>
  <c r="D19" i="1" s="1"/>
  <c r="G11" i="1" l="1"/>
  <c r="G16" i="1" s="1"/>
  <c r="G19" i="1" s="1"/>
  <c r="C19" i="1"/>
  <c r="C23" i="1" s="1"/>
  <c r="D23" i="1"/>
  <c r="C16" i="1"/>
  <c r="D25" i="1"/>
  <c r="G25" i="1"/>
  <c r="F11" i="1" l="1"/>
  <c r="F16" i="1" s="1"/>
  <c r="D26" i="1"/>
  <c r="F19" i="1"/>
  <c r="F23" i="1" s="1"/>
  <c r="G23" i="1"/>
  <c r="G26" i="1" s="1"/>
  <c r="F26" i="1" l="1"/>
  <c r="F31" i="1" s="1"/>
  <c r="G31" i="1"/>
  <c r="C26" i="1"/>
  <c r="C31" i="1" s="1"/>
  <c r="D31" i="1"/>
  <c r="C32" i="1" s="1"/>
  <c r="F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1" authorId="0" shapeId="0" xr:uid="{447A5BD2-F254-45F9-9C4E-866B4C1E46B2}">
      <text>
        <r>
          <rPr>
            <b/>
            <sz val="9"/>
            <color indexed="81"/>
            <rFont val="Tahoma"/>
            <charset val="1"/>
          </rPr>
          <t>Le coût des matières premières nécessaires pour fabriquer 1 modèle ST+ c'est 42,20€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 shapeId="0" xr:uid="{BB0443A0-503C-436B-98E3-F731BEAE38B7}">
      <text>
        <r>
          <rPr>
            <b/>
            <sz val="9"/>
            <color indexed="81"/>
            <rFont val="Tahoma"/>
            <family val="2"/>
          </rPr>
          <t>Quantité de main d'eouvre nécessaire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39B07E06-F58E-4C31-9628-D1CBBD51E44E}">
      <text>
        <r>
          <rPr>
            <b/>
            <sz val="9"/>
            <color indexed="81"/>
            <rFont val="Tahoma"/>
            <family val="2"/>
          </rPr>
          <t>Prix unitaire d'un heure de MOD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6CD8E50A-BAB2-4580-B5CB-C486F34CBCF1}">
      <text>
        <r>
          <rPr>
            <b/>
            <sz val="9"/>
            <color indexed="81"/>
            <rFont val="Tahoma"/>
            <family val="2"/>
          </rPr>
          <t>Façon de répartir les charges communes de production</t>
        </r>
      </text>
    </comment>
    <comment ref="F18" authorId="0" shapeId="0" xr:uid="{11C3B617-3992-4A54-878F-A6BE337FBF44}">
      <text>
        <r>
          <rPr>
            <b/>
            <sz val="9"/>
            <color indexed="81"/>
            <rFont val="Tahoma"/>
            <family val="2"/>
          </rPr>
          <t>NOEL Eric:</t>
        </r>
        <r>
          <rPr>
            <sz val="9"/>
            <color indexed="81"/>
            <rFont val="Tahoma"/>
            <family val="2"/>
          </rPr>
          <t xml:space="preserve">
35000 / 2000 = 17,50€ par produit</t>
        </r>
      </text>
    </comment>
    <comment ref="B24" authorId="0" shapeId="0" xr:uid="{530AD53E-2883-4338-B736-86CABA50D1A5}">
      <text>
        <r>
          <rPr>
            <b/>
            <sz val="9"/>
            <color indexed="81"/>
            <rFont val="Tahoma"/>
            <family val="2"/>
          </rPr>
          <t>Distribution : 10% du CA</t>
        </r>
      </text>
    </comment>
  </commentList>
</comments>
</file>

<file path=xl/sharedStrings.xml><?xml version="1.0" encoding="utf-8"?>
<sst xmlns="http://schemas.openxmlformats.org/spreadsheetml/2006/main" count="48" uniqueCount="21">
  <si>
    <t>Q</t>
  </si>
  <si>
    <t>PU</t>
  </si>
  <si>
    <t>M</t>
  </si>
  <si>
    <t>Cuir</t>
  </si>
  <si>
    <t>Carbonne</t>
  </si>
  <si>
    <t>Caoutchouc</t>
  </si>
  <si>
    <t>Autres fourniures</t>
  </si>
  <si>
    <t>MOD</t>
  </si>
  <si>
    <t>charges communes</t>
  </si>
  <si>
    <t>Distribution</t>
  </si>
  <si>
    <t>MODELE ST+</t>
  </si>
  <si>
    <t>MODELE BT</t>
  </si>
  <si>
    <t>COUT D'APPROVISIONNEMENT</t>
  </si>
  <si>
    <t>COUT DE PRODUCTION</t>
  </si>
  <si>
    <t>Coût de production</t>
  </si>
  <si>
    <t>Administration</t>
  </si>
  <si>
    <t>COUT DE REVIENT</t>
  </si>
  <si>
    <t>Coût d'approvisionnement</t>
  </si>
  <si>
    <t>Chiffre d'affaires</t>
  </si>
  <si>
    <t>Coût de revient</t>
  </si>
  <si>
    <t>RESULTAT ANALYTIQUE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</si>
</sst>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44" fontId="0" fillId="0" borderId="1" xfId="1" applyNumberFormat="1" applyFont="1" applyBorder="1"/>
    <xf numFmtId="44" fontId="2" fillId="0" borderId="1" xfId="1" applyNumberFormat="1" applyFont="1" applyBorder="1"/>
    <xf numFmtId="44" fontId="2" fillId="2" borderId="1" xfId="1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44" fontId="0" fillId="2" borderId="1" xfId="1" applyNumberFormat="1" applyFont="1" applyFill="1" applyBorder="1" applyAlignment="1">
      <alignment horizontal="right"/>
    </xf>
    <xf numFmtId="44" fontId="0" fillId="2" borderId="1" xfId="1" applyNumberFormat="1" applyFont="1" applyFill="1" applyBorder="1" applyAlignment="1">
      <alignment horizontal="center"/>
    </xf>
    <xf numFmtId="44" fontId="0" fillId="3" borderId="1" xfId="1" applyNumberFormat="1" applyFont="1" applyFill="1" applyBorder="1"/>
    <xf numFmtId="0" fontId="3" fillId="0" borderId="1" xfId="0" applyFont="1" applyBorder="1"/>
    <xf numFmtId="4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4" fontId="4" fillId="0" borderId="1" xfId="0" applyNumberFormat="1" applyFont="1" applyBorder="1"/>
    <xf numFmtId="44" fontId="3" fillId="0" borderId="1" xfId="1" applyFont="1" applyBorder="1"/>
    <xf numFmtId="10" fontId="0" fillId="0" borderId="0" xfId="2" applyNumberFormat="1" applyFont="1"/>
    <xf numFmtId="0" fontId="0" fillId="0" borderId="1" xfId="0" applyBorder="1" applyAlignment="1">
      <alignment horizontal="center"/>
    </xf>
    <xf numFmtId="0" fontId="5" fillId="4" borderId="1" xfId="0" applyFont="1" applyFill="1" applyBorder="1"/>
    <xf numFmtId="9" fontId="3" fillId="0" borderId="1" xfId="2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89590</xdr:colOff>
      <xdr:row>11</xdr:row>
      <xdr:rowOff>146176</xdr:rowOff>
    </xdr:from>
    <xdr:to>
      <xdr:col>10</xdr:col>
      <xdr:colOff>609157</xdr:colOff>
      <xdr:row>20</xdr:row>
      <xdr:rowOff>138444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8DF4126-F9BE-4AE6-BBBB-38EB8BBCB0EE}"/>
            </a:ext>
          </a:extLst>
        </xdr:cNvPr>
        <xdr:cNvSpPr txBox="1"/>
      </xdr:nvSpPr>
      <xdr:spPr>
        <a:xfrm>
          <a:off x="6790317" y="2217310"/>
          <a:ext cx="2812212" cy="1686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70 312,50€</a:t>
          </a:r>
        </a:p>
        <a:p>
          <a:r>
            <a:rPr lang="fr-FR" sz="1100"/>
            <a:t>ST+ =&gt;  1h</a:t>
          </a:r>
          <a:r>
            <a:rPr lang="fr-FR" sz="1100" baseline="0"/>
            <a:t> 15mn</a:t>
          </a:r>
        </a:p>
        <a:p>
          <a:r>
            <a:rPr lang="fr-FR" sz="1100" baseline="0"/>
            <a:t>BT =&gt; 30mn</a:t>
          </a:r>
        </a:p>
        <a:p>
          <a:endParaRPr lang="fr-FR" sz="1100" baseline="0"/>
        </a:p>
        <a:p>
          <a:r>
            <a:rPr lang="fr-FR" sz="1100" baseline="0"/>
            <a:t>(75mn*750) + (30mn*1250)</a:t>
          </a:r>
        </a:p>
        <a:p>
          <a:r>
            <a:rPr lang="fr-FR" sz="1100" baseline="0"/>
            <a:t>= 93750mn  =&gt;  1562,50 h</a:t>
          </a:r>
        </a:p>
        <a:p>
          <a:r>
            <a:rPr lang="fr-FR" sz="1100" baseline="0"/>
            <a:t>Prix d'un heure = 70312,50/1562,50 =&gt; 45€</a:t>
          </a:r>
        </a:p>
        <a:p>
          <a:r>
            <a:rPr lang="fr-FR" sz="1100" baseline="0"/>
            <a:t>ST+ (75*750)/60  =&gt; 937,50 h</a:t>
          </a:r>
        </a:p>
        <a:p>
          <a:r>
            <a:rPr lang="fr-FR" sz="1100" baseline="0"/>
            <a:t>BT (1250 *30) /60 =&gt; 625h</a:t>
          </a:r>
          <a:endParaRPr lang="fr-FR" sz="1100"/>
        </a:p>
      </xdr:txBody>
    </xdr:sp>
    <xdr:clientData/>
  </xdr:twoCellAnchor>
  <xdr:twoCellAnchor>
    <xdr:from>
      <xdr:col>7</xdr:col>
      <xdr:colOff>359956</xdr:colOff>
      <xdr:row>21</xdr:row>
      <xdr:rowOff>116293</xdr:rowOff>
    </xdr:from>
    <xdr:to>
      <xdr:col>12</xdr:col>
      <xdr:colOff>700896</xdr:colOff>
      <xdr:row>30</xdr:row>
      <xdr:rowOff>108561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09C58D3-FC7B-469F-AC29-8367A862D82F}"/>
            </a:ext>
          </a:extLst>
        </xdr:cNvPr>
        <xdr:cNvSpPr txBox="1"/>
      </xdr:nvSpPr>
      <xdr:spPr>
        <a:xfrm>
          <a:off x="7162244" y="4079052"/>
          <a:ext cx="4159926" cy="1690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CA ST+</a:t>
          </a:r>
          <a:r>
            <a:rPr lang="fr-FR" sz="1100" baseline="0"/>
            <a:t> : 123750</a:t>
          </a:r>
        </a:p>
        <a:p>
          <a:r>
            <a:rPr lang="fr-FR" sz="1100" baseline="0"/>
            <a:t>CA BT : 106250</a:t>
          </a:r>
        </a:p>
        <a:p>
          <a:r>
            <a:rPr lang="fr-FR" sz="1100" baseline="0"/>
            <a:t>CA TOTAL : 230000</a:t>
          </a:r>
        </a:p>
        <a:p>
          <a:endParaRPr lang="fr-FR" sz="1100" baseline="0"/>
        </a:p>
        <a:p>
          <a:r>
            <a:rPr lang="fr-FR" sz="1100" baseline="0"/>
            <a:t>Charges d'administration : 34500</a:t>
          </a:r>
        </a:p>
        <a:p>
          <a:endParaRPr lang="fr-FR" sz="1100" baseline="0"/>
        </a:p>
        <a:p>
          <a:r>
            <a:rPr lang="fr-FR" sz="1100" baseline="0"/>
            <a:t>34500 / 230000 = 0,15€ le montant des charges pour 1€ de CA</a:t>
          </a:r>
        </a:p>
        <a:p>
          <a:endParaRPr lang="fr-FR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5B81-C473-44D8-8DDD-CD6D5B205A35}">
  <dimension ref="A4:G33"/>
  <sheetViews>
    <sheetView showGridLines="0" tabSelected="1" topLeftCell="A7" zoomScale="106" zoomScaleNormal="106" workbookViewId="0">
      <selection activeCell="D23" sqref="D23:D25"/>
    </sheetView>
  </sheetViews>
  <sheetFormatPr baseColWidth="10" defaultRowHeight="15" x14ac:dyDescent="0.25"/>
  <cols>
    <col min="1" max="1" width="28.42578125" bestFit="1" customWidth="1"/>
    <col min="3" max="3" width="11.7109375" bestFit="1" customWidth="1"/>
    <col min="4" max="4" width="13.5703125" bestFit="1" customWidth="1"/>
    <col min="6" max="6" width="11.7109375" bestFit="1" customWidth="1"/>
    <col min="7" max="7" width="13.5703125" bestFit="1" customWidth="1"/>
  </cols>
  <sheetData>
    <row r="4" spans="1:7" x14ac:dyDescent="0.25">
      <c r="A4" s="1"/>
      <c r="B4" s="20" t="s">
        <v>10</v>
      </c>
      <c r="C4" s="20"/>
      <c r="D4" s="20"/>
      <c r="E4" s="20" t="s">
        <v>11</v>
      </c>
      <c r="F4" s="20"/>
      <c r="G4" s="20"/>
    </row>
    <row r="5" spans="1:7" x14ac:dyDescent="0.25">
      <c r="A5" s="1"/>
      <c r="B5" s="1">
        <v>750</v>
      </c>
      <c r="C5" s="1"/>
      <c r="D5" s="1"/>
      <c r="E5" s="1">
        <v>1250</v>
      </c>
      <c r="F5" s="1"/>
      <c r="G5" s="1"/>
    </row>
    <row r="6" spans="1:7" x14ac:dyDescent="0.25">
      <c r="A6" s="1"/>
      <c r="B6" s="2" t="s">
        <v>0</v>
      </c>
      <c r="C6" s="2" t="s">
        <v>1</v>
      </c>
      <c r="D6" s="2" t="s">
        <v>2</v>
      </c>
      <c r="E6" s="2" t="s">
        <v>0</v>
      </c>
      <c r="F6" s="2" t="s">
        <v>1</v>
      </c>
      <c r="G6" s="2" t="s">
        <v>2</v>
      </c>
    </row>
    <row r="7" spans="1:7" x14ac:dyDescent="0.25">
      <c r="A7" s="1" t="s">
        <v>3</v>
      </c>
      <c r="B7" s="1">
        <v>150</v>
      </c>
      <c r="C7" s="4">
        <v>70</v>
      </c>
      <c r="D7" s="4">
        <f>B7*C7</f>
        <v>10500</v>
      </c>
      <c r="E7" s="1">
        <v>75</v>
      </c>
      <c r="F7" s="4">
        <v>70</v>
      </c>
      <c r="G7" s="4">
        <f>E7*F7</f>
        <v>5250</v>
      </c>
    </row>
    <row r="8" spans="1:7" x14ac:dyDescent="0.25">
      <c r="A8" s="1" t="s">
        <v>4</v>
      </c>
      <c r="B8" s="1">
        <f>B5*0.08</f>
        <v>60</v>
      </c>
      <c r="C8" s="4">
        <v>150</v>
      </c>
      <c r="D8" s="4">
        <f t="shared" ref="D8:D9" si="0">B8*C8</f>
        <v>9000</v>
      </c>
      <c r="E8" s="1">
        <f>E5*0.03</f>
        <v>37.5</v>
      </c>
      <c r="F8" s="4">
        <f>C8</f>
        <v>150</v>
      </c>
      <c r="G8" s="4">
        <f t="shared" ref="G8:G10" si="1">E8*F8</f>
        <v>5625</v>
      </c>
    </row>
    <row r="9" spans="1:7" x14ac:dyDescent="0.25">
      <c r="A9" s="1" t="s">
        <v>5</v>
      </c>
      <c r="B9" s="1">
        <f>B5*0.08</f>
        <v>60</v>
      </c>
      <c r="C9" s="4">
        <v>40</v>
      </c>
      <c r="D9" s="4">
        <f t="shared" si="0"/>
        <v>2400</v>
      </c>
      <c r="E9" s="1">
        <f>E5*0.1</f>
        <v>125</v>
      </c>
      <c r="F9" s="4">
        <f>C9</f>
        <v>40</v>
      </c>
      <c r="G9" s="4">
        <f t="shared" si="1"/>
        <v>5000</v>
      </c>
    </row>
    <row r="10" spans="1:7" x14ac:dyDescent="0.25">
      <c r="A10" s="1" t="s">
        <v>6</v>
      </c>
      <c r="B10" s="1">
        <f>B5</f>
        <v>750</v>
      </c>
      <c r="C10" s="4">
        <v>13</v>
      </c>
      <c r="D10" s="4">
        <f>B10*C10</f>
        <v>9750</v>
      </c>
      <c r="E10" s="1">
        <f>E5</f>
        <v>1250</v>
      </c>
      <c r="F10" s="4">
        <v>8</v>
      </c>
      <c r="G10" s="4">
        <f t="shared" si="1"/>
        <v>10000</v>
      </c>
    </row>
    <row r="11" spans="1:7" x14ac:dyDescent="0.25">
      <c r="A11" s="7" t="s">
        <v>12</v>
      </c>
      <c r="B11" s="7">
        <v>750</v>
      </c>
      <c r="C11" s="6">
        <f>D11/B11</f>
        <v>42.2</v>
      </c>
      <c r="D11" s="6">
        <f>SUM(D7:D10)</f>
        <v>31650</v>
      </c>
      <c r="E11" s="7">
        <f>E5</f>
        <v>1250</v>
      </c>
      <c r="F11" s="6">
        <f>G11/E11</f>
        <v>20.7</v>
      </c>
      <c r="G11" s="6">
        <f>SUM(G7:G10)</f>
        <v>25875</v>
      </c>
    </row>
    <row r="14" spans="1:7" x14ac:dyDescent="0.25">
      <c r="A14" s="1"/>
      <c r="B14" s="20" t="s">
        <v>10</v>
      </c>
      <c r="C14" s="20"/>
      <c r="D14" s="20"/>
      <c r="E14" s="20" t="s">
        <v>11</v>
      </c>
      <c r="F14" s="20"/>
      <c r="G14" s="20"/>
    </row>
    <row r="15" spans="1:7" x14ac:dyDescent="0.25">
      <c r="A15" s="1"/>
      <c r="B15" s="2" t="s">
        <v>0</v>
      </c>
      <c r="C15" s="2" t="s">
        <v>1</v>
      </c>
      <c r="D15" s="2" t="s">
        <v>2</v>
      </c>
      <c r="E15" s="2" t="s">
        <v>0</v>
      </c>
      <c r="F15" s="2" t="s">
        <v>1</v>
      </c>
      <c r="G15" s="2" t="s">
        <v>2</v>
      </c>
    </row>
    <row r="16" spans="1:7" x14ac:dyDescent="0.25">
      <c r="A16" s="8" t="s">
        <v>17</v>
      </c>
      <c r="B16" s="9">
        <f>B11</f>
        <v>750</v>
      </c>
      <c r="C16" s="10">
        <f t="shared" ref="C16:G16" si="2">C11</f>
        <v>42.2</v>
      </c>
      <c r="D16" s="10">
        <f t="shared" si="2"/>
        <v>31650</v>
      </c>
      <c r="E16" s="9">
        <f t="shared" si="2"/>
        <v>1250</v>
      </c>
      <c r="F16" s="11">
        <f t="shared" si="2"/>
        <v>20.7</v>
      </c>
      <c r="G16" s="11">
        <f t="shared" si="2"/>
        <v>25875</v>
      </c>
    </row>
    <row r="17" spans="1:7" x14ac:dyDescent="0.25">
      <c r="A17" s="21" t="s">
        <v>7</v>
      </c>
      <c r="B17" s="1">
        <v>937.5</v>
      </c>
      <c r="C17" s="4">
        <v>45</v>
      </c>
      <c r="D17" s="12">
        <f>B17*C17</f>
        <v>42187.5</v>
      </c>
      <c r="E17" s="1">
        <v>625</v>
      </c>
      <c r="F17" s="4">
        <v>45</v>
      </c>
      <c r="G17" s="12">
        <f>E17*F17</f>
        <v>28125</v>
      </c>
    </row>
    <row r="18" spans="1:7" x14ac:dyDescent="0.25">
      <c r="A18" s="13" t="s">
        <v>8</v>
      </c>
      <c r="B18" s="13">
        <f>B5</f>
        <v>750</v>
      </c>
      <c r="C18" s="14">
        <v>17.5</v>
      </c>
      <c r="D18" s="14">
        <f>B18*C18</f>
        <v>13125</v>
      </c>
      <c r="E18" s="13">
        <f>E5</f>
        <v>1250</v>
      </c>
      <c r="F18" s="14">
        <v>17.5</v>
      </c>
      <c r="G18" s="14">
        <f>E18*F18</f>
        <v>21875</v>
      </c>
    </row>
    <row r="19" spans="1:7" x14ac:dyDescent="0.25">
      <c r="A19" s="3" t="s">
        <v>13</v>
      </c>
      <c r="B19" s="3">
        <f>B5</f>
        <v>750</v>
      </c>
      <c r="C19" s="5">
        <f>D19/B19</f>
        <v>115.95</v>
      </c>
      <c r="D19" s="5">
        <f>SUM(D16:D18)</f>
        <v>86962.5</v>
      </c>
      <c r="E19" s="3">
        <f>E5</f>
        <v>1250</v>
      </c>
      <c r="F19" s="5">
        <f>G19/E19</f>
        <v>60.7</v>
      </c>
      <c r="G19" s="5">
        <f>SUM(G16:G18)</f>
        <v>75875</v>
      </c>
    </row>
    <row r="21" spans="1:7" x14ac:dyDescent="0.25">
      <c r="A21" s="1"/>
      <c r="B21" s="20" t="s">
        <v>10</v>
      </c>
      <c r="C21" s="20"/>
      <c r="D21" s="20"/>
      <c r="E21" s="20" t="s">
        <v>11</v>
      </c>
      <c r="F21" s="20"/>
      <c r="G21" s="20"/>
    </row>
    <row r="22" spans="1:7" x14ac:dyDescent="0.25">
      <c r="A22" s="13"/>
      <c r="B22" s="15" t="s">
        <v>0</v>
      </c>
      <c r="C22" s="15" t="s">
        <v>1</v>
      </c>
      <c r="D22" s="15" t="s">
        <v>2</v>
      </c>
      <c r="E22" s="15" t="s">
        <v>0</v>
      </c>
      <c r="F22" s="15" t="s">
        <v>1</v>
      </c>
      <c r="G22" s="15" t="s">
        <v>2</v>
      </c>
    </row>
    <row r="23" spans="1:7" x14ac:dyDescent="0.25">
      <c r="A23" s="13" t="s">
        <v>14</v>
      </c>
      <c r="B23" s="13">
        <f>B19</f>
        <v>750</v>
      </c>
      <c r="C23" s="14">
        <f t="shared" ref="C23:G23" si="3">C19</f>
        <v>115.95</v>
      </c>
      <c r="D23" s="14">
        <f t="shared" si="3"/>
        <v>86962.5</v>
      </c>
      <c r="E23" s="13">
        <f t="shared" si="3"/>
        <v>1250</v>
      </c>
      <c r="F23" s="14">
        <f t="shared" si="3"/>
        <v>60.7</v>
      </c>
      <c r="G23" s="14">
        <f t="shared" si="3"/>
        <v>75875</v>
      </c>
    </row>
    <row r="24" spans="1:7" x14ac:dyDescent="0.25">
      <c r="A24" s="13" t="s">
        <v>9</v>
      </c>
      <c r="B24" s="13">
        <f>165*B5</f>
        <v>123750</v>
      </c>
      <c r="C24" s="22">
        <v>0.1</v>
      </c>
      <c r="D24" s="14">
        <f>B24*C24</f>
        <v>12375</v>
      </c>
      <c r="E24" s="13">
        <f>E5*85</f>
        <v>106250</v>
      </c>
      <c r="F24" s="22">
        <v>0.1</v>
      </c>
      <c r="G24" s="14">
        <f>E24*F24</f>
        <v>10625</v>
      </c>
    </row>
    <row r="25" spans="1:7" x14ac:dyDescent="0.25">
      <c r="A25" s="13" t="s">
        <v>15</v>
      </c>
      <c r="B25" s="13">
        <f>B24</f>
        <v>123750</v>
      </c>
      <c r="C25" s="14">
        <v>0.15</v>
      </c>
      <c r="D25" s="14">
        <f>B25*C25</f>
        <v>18562.5</v>
      </c>
      <c r="E25" s="13">
        <f>E24</f>
        <v>106250</v>
      </c>
      <c r="F25" s="14">
        <v>0.15</v>
      </c>
      <c r="G25" s="14">
        <f>E25*F25</f>
        <v>15937.5</v>
      </c>
    </row>
    <row r="26" spans="1:7" x14ac:dyDescent="0.25">
      <c r="A26" s="16" t="s">
        <v>16</v>
      </c>
      <c r="B26" s="16">
        <f>B23</f>
        <v>750</v>
      </c>
      <c r="C26" s="17">
        <f>D26/B26</f>
        <v>157.19999999999999</v>
      </c>
      <c r="D26" s="17">
        <f>SUM(D23:D25)</f>
        <v>117900</v>
      </c>
      <c r="E26" s="16">
        <f>E23</f>
        <v>1250</v>
      </c>
      <c r="F26" s="17">
        <f>G26/E26</f>
        <v>81.95</v>
      </c>
      <c r="G26" s="17">
        <f>SUM(G23:G25)</f>
        <v>102437.5</v>
      </c>
    </row>
    <row r="28" spans="1:7" x14ac:dyDescent="0.25">
      <c r="A28" s="1"/>
      <c r="B28" s="20" t="s">
        <v>10</v>
      </c>
      <c r="C28" s="20"/>
      <c r="D28" s="20"/>
      <c r="E28" s="20" t="s">
        <v>11</v>
      </c>
      <c r="F28" s="20"/>
      <c r="G28" s="20"/>
    </row>
    <row r="29" spans="1:7" x14ac:dyDescent="0.25">
      <c r="A29" s="13"/>
      <c r="B29" s="15" t="s">
        <v>0</v>
      </c>
      <c r="C29" s="15" t="s">
        <v>1</v>
      </c>
      <c r="D29" s="15" t="s">
        <v>2</v>
      </c>
      <c r="E29" s="15" t="s">
        <v>0</v>
      </c>
      <c r="F29" s="15" t="s">
        <v>1</v>
      </c>
      <c r="G29" s="15" t="s">
        <v>2</v>
      </c>
    </row>
    <row r="30" spans="1:7" x14ac:dyDescent="0.25">
      <c r="A30" s="13" t="s">
        <v>18</v>
      </c>
      <c r="B30" s="13">
        <f>B26</f>
        <v>750</v>
      </c>
      <c r="C30" s="14">
        <v>165</v>
      </c>
      <c r="D30" s="14">
        <f>B30*C30</f>
        <v>123750</v>
      </c>
      <c r="E30" s="13">
        <f t="shared" ref="E30" si="4">E26</f>
        <v>1250</v>
      </c>
      <c r="F30" s="14">
        <v>85</v>
      </c>
      <c r="G30" s="14">
        <f>+E30*F30</f>
        <v>106250</v>
      </c>
    </row>
    <row r="31" spans="1:7" x14ac:dyDescent="0.25">
      <c r="A31" s="13" t="s">
        <v>19</v>
      </c>
      <c r="B31" s="13">
        <f>B26</f>
        <v>750</v>
      </c>
      <c r="C31" s="18">
        <f t="shared" ref="C31:G31" si="5">C26</f>
        <v>157.19999999999999</v>
      </c>
      <c r="D31" s="18">
        <f t="shared" si="5"/>
        <v>117900</v>
      </c>
      <c r="E31" s="13">
        <f t="shared" si="5"/>
        <v>1250</v>
      </c>
      <c r="F31" s="18">
        <f t="shared" si="5"/>
        <v>81.95</v>
      </c>
      <c r="G31" s="18">
        <f t="shared" si="5"/>
        <v>102437.5</v>
      </c>
    </row>
    <row r="32" spans="1:7" x14ac:dyDescent="0.25">
      <c r="A32" s="16" t="s">
        <v>20</v>
      </c>
      <c r="B32" s="16">
        <f>B30</f>
        <v>750</v>
      </c>
      <c r="C32" s="17">
        <f>D32/B32</f>
        <v>7.8</v>
      </c>
      <c r="D32" s="17">
        <f>D30-D31</f>
        <v>5850</v>
      </c>
      <c r="E32" s="16">
        <f>E30</f>
        <v>1250</v>
      </c>
      <c r="F32" s="17">
        <f>G32/E32</f>
        <v>3.05</v>
      </c>
      <c r="G32" s="17">
        <f>G30-G31</f>
        <v>3812.5</v>
      </c>
    </row>
    <row r="33" spans="3:6" x14ac:dyDescent="0.25">
      <c r="C33" s="19">
        <f>+C32/C30</f>
        <v>4.7272727272727272E-2</v>
      </c>
      <c r="F33" s="19">
        <f>+F32/F30</f>
        <v>3.5882352941176469E-2</v>
      </c>
    </row>
  </sheetData>
  <mergeCells count="8">
    <mergeCell ref="B28:D28"/>
    <mergeCell ref="E28:G28"/>
    <mergeCell ref="E4:G4"/>
    <mergeCell ref="B4:D4"/>
    <mergeCell ref="B14:D14"/>
    <mergeCell ref="E14:G14"/>
    <mergeCell ref="B21:D21"/>
    <mergeCell ref="E21:G2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2021-03-22T07:33:59Z</dcterms:created>
  <dcterms:modified xsi:type="dcterms:W3CDTF">2021-03-24T16:50:11Z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32d19f6c-5e92-4658-8973-a9c0676050af</vt:lpwstr>
  </property>
</Properties>
</file>