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5 - M32M05 FA - FI\Cout complet révision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57" i="1"/>
  <c r="D52" i="1"/>
  <c r="G47" i="1"/>
  <c r="C47" i="1"/>
  <c r="D47" i="1"/>
  <c r="B46" i="1"/>
  <c r="E46" i="1"/>
  <c r="D36" i="1"/>
  <c r="D37" i="1"/>
  <c r="H19" i="1"/>
  <c r="A71" i="1" l="1"/>
  <c r="G70" i="1"/>
  <c r="D70" i="1"/>
  <c r="B65" i="1" l="1"/>
  <c r="B71" i="1" s="1"/>
  <c r="E62" i="1"/>
  <c r="E65" i="1" s="1"/>
  <c r="E71" i="1" s="1"/>
  <c r="B62" i="1"/>
  <c r="G52" i="1"/>
  <c r="B53" i="1"/>
  <c r="B54" i="1" s="1"/>
  <c r="B56" i="1" s="1"/>
  <c r="E50" i="1"/>
  <c r="B50" i="1"/>
  <c r="E47" i="1"/>
  <c r="E53" i="1" s="1"/>
  <c r="E54" i="1" s="1"/>
  <c r="E56" i="1" s="1"/>
  <c r="E42" i="1"/>
  <c r="B41" i="1"/>
  <c r="G43" i="1"/>
  <c r="D43" i="1"/>
  <c r="E30" i="1"/>
  <c r="B30" i="1"/>
  <c r="F33" i="1"/>
  <c r="C33" i="1"/>
  <c r="E72" i="1" l="1"/>
  <c r="E57" i="1"/>
  <c r="B57" i="1"/>
  <c r="E26" i="1" l="1"/>
  <c r="E27" i="1" s="1"/>
  <c r="E33" i="1" s="1"/>
  <c r="E34" i="1" s="1"/>
  <c r="E36" i="1" s="1"/>
  <c r="B26" i="1"/>
  <c r="B27" i="1" s="1"/>
  <c r="B33" i="1" s="1"/>
  <c r="B34" i="1" s="1"/>
  <c r="B36" i="1" s="1"/>
  <c r="I16" i="1"/>
  <c r="E16" i="1"/>
  <c r="B16" i="1"/>
  <c r="B17" i="1" s="1"/>
  <c r="D16" i="1"/>
  <c r="H16" i="1" s="1"/>
  <c r="E15" i="1"/>
  <c r="F15" i="1" s="1"/>
  <c r="D15" i="1"/>
  <c r="D17" i="1" s="1"/>
  <c r="D20" i="1" s="1"/>
  <c r="C15" i="1"/>
  <c r="E17" i="1" l="1"/>
  <c r="E20" i="1" s="1"/>
  <c r="C44" i="1" s="1"/>
  <c r="D44" i="1" s="1"/>
  <c r="F26" i="1"/>
  <c r="C26" i="1"/>
  <c r="D26" i="1" s="1"/>
  <c r="D27" i="1" s="1"/>
  <c r="G26" i="1"/>
  <c r="G27" i="1" s="1"/>
  <c r="G15" i="1"/>
  <c r="B37" i="1"/>
  <c r="F16" i="1"/>
  <c r="G16" i="1" s="1"/>
  <c r="E37" i="1"/>
  <c r="H15" i="1"/>
  <c r="F44" i="1" l="1"/>
  <c r="G44" i="1" s="1"/>
  <c r="F17" i="1"/>
  <c r="F20" i="1" s="1"/>
  <c r="C45" i="1" s="1"/>
  <c r="G17" i="1"/>
  <c r="G20" i="1" s="1"/>
  <c r="C46" i="1" s="1"/>
  <c r="D46" i="1" s="1"/>
  <c r="F45" i="1"/>
  <c r="G45" i="1" s="1"/>
  <c r="D45" i="1"/>
  <c r="G33" i="1"/>
  <c r="G34" i="1" s="1"/>
  <c r="F34" i="1" s="1"/>
  <c r="F35" i="1" s="1"/>
  <c r="F27" i="1"/>
  <c r="F46" i="1"/>
  <c r="G46" i="1" s="1"/>
  <c r="I15" i="1"/>
  <c r="I17" i="1" s="1"/>
  <c r="H17" i="1"/>
  <c r="H20" i="1" s="1"/>
  <c r="D33" i="1"/>
  <c r="D34" i="1" s="1"/>
  <c r="C34" i="1" s="1"/>
  <c r="C27" i="1"/>
  <c r="G63" i="1" l="1"/>
  <c r="D63" i="1"/>
  <c r="F42" i="1"/>
  <c r="G42" i="1" s="1"/>
  <c r="F36" i="1"/>
  <c r="G36" i="1" s="1"/>
  <c r="G35" i="1"/>
  <c r="D41" i="1"/>
  <c r="D35" i="1"/>
  <c r="G53" i="1" l="1"/>
  <c r="G54" i="1" s="1"/>
  <c r="F54" i="1" s="1"/>
  <c r="F62" i="1" s="1"/>
  <c r="G62" i="1" s="1"/>
  <c r="F47" i="1"/>
  <c r="F53" i="1" s="1"/>
  <c r="D53" i="1"/>
  <c r="D54" i="1" s="1"/>
  <c r="C53" i="1"/>
  <c r="G37" i="1"/>
  <c r="F37" i="1" s="1"/>
  <c r="C54" i="1" l="1"/>
  <c r="F56" i="1"/>
  <c r="G56" i="1" s="1"/>
  <c r="G57" i="1" s="1"/>
  <c r="F57" i="1" s="1"/>
  <c r="G55" i="1"/>
  <c r="E64" i="1"/>
  <c r="C56" i="1"/>
  <c r="D55" i="1"/>
  <c r="D56" i="1" s="1"/>
  <c r="C57" i="1" l="1"/>
  <c r="D62" i="1"/>
  <c r="B64" i="1" s="1"/>
  <c r="I20" i="1"/>
  <c r="G64" i="1" s="1"/>
  <c r="G65" i="1" l="1"/>
  <c r="D64" i="1"/>
  <c r="D65" i="1" s="1"/>
  <c r="F65" i="1" l="1"/>
  <c r="G71" i="1"/>
  <c r="C65" i="1"/>
  <c r="D71" i="1"/>
  <c r="G72" i="1" l="1"/>
  <c r="F72" i="1" s="1"/>
  <c r="D72" i="1"/>
  <c r="C72" i="1" s="1"/>
</calcChain>
</file>

<file path=xl/sharedStrings.xml><?xml version="1.0" encoding="utf-8"?>
<sst xmlns="http://schemas.openxmlformats.org/spreadsheetml/2006/main" count="116" uniqueCount="47">
  <si>
    <t>Gestion du personnel</t>
  </si>
  <si>
    <t>Gestion du matériel</t>
  </si>
  <si>
    <t>Approvisionnement</t>
  </si>
  <si>
    <t>Tissage</t>
  </si>
  <si>
    <t>Teinture</t>
  </si>
  <si>
    <t>Piquage</t>
  </si>
  <si>
    <t>Distribution</t>
  </si>
  <si>
    <t>Administration</t>
  </si>
  <si>
    <t>Répartiton primaire</t>
  </si>
  <si>
    <t>Répartiton secondaire</t>
  </si>
  <si>
    <t>Unité d'œuvre</t>
  </si>
  <si>
    <t>Nombre d'unité d'œuvre</t>
  </si>
  <si>
    <t>Coût de l'unité d''œuvre</t>
  </si>
  <si>
    <t>mêtre de fil acheté</t>
  </si>
  <si>
    <t>Heure Machine</t>
  </si>
  <si>
    <t>Unité fabriquée</t>
  </si>
  <si>
    <t>Cartons expédiés</t>
  </si>
  <si>
    <t>Coût de production des produits vendus</t>
  </si>
  <si>
    <t>Q</t>
  </si>
  <si>
    <t>PI</t>
  </si>
  <si>
    <t>M</t>
  </si>
  <si>
    <t>PU</t>
  </si>
  <si>
    <t>Achats</t>
  </si>
  <si>
    <t>CI Approvisionnement</t>
  </si>
  <si>
    <t>FIL DE LAINE</t>
  </si>
  <si>
    <t>FIL ACRYLIQUE</t>
  </si>
  <si>
    <t>TOTAL</t>
  </si>
  <si>
    <t>FICHES DE STOCKS</t>
  </si>
  <si>
    <t>Stock Initial</t>
  </si>
  <si>
    <t>Stock Final</t>
  </si>
  <si>
    <t>TRADITION</t>
  </si>
  <si>
    <t>MODERNE</t>
  </si>
  <si>
    <t>Consommation</t>
  </si>
  <si>
    <t>Consommation de Laine</t>
  </si>
  <si>
    <t>Consommaation Acrylique</t>
  </si>
  <si>
    <t>MOD</t>
  </si>
  <si>
    <t>CI  Tissage</t>
  </si>
  <si>
    <t>CI Teinture</t>
  </si>
  <si>
    <t>CI Piquage</t>
  </si>
  <si>
    <t>CI Distribution</t>
  </si>
  <si>
    <t>CI Administration</t>
  </si>
  <si>
    <t>COUT DE REVIENT</t>
  </si>
  <si>
    <t>CA</t>
  </si>
  <si>
    <t>RESULTAT ANALYTIQUE</t>
  </si>
  <si>
    <t>Production</t>
  </si>
  <si>
    <t>COUT DE PRODUCTION DES PRODUITS FABRIQUES</t>
  </si>
  <si>
    <t>COUT DE PRODUCTION DES PRODUITS VENDUS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</si>
</sst>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0" borderId="1" xfId="1" applyFont="1" applyBorder="1" applyAlignment="1">
      <alignment wrapText="1"/>
    </xf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44" fontId="2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44" fontId="2" fillId="0" borderId="1" xfId="1" applyFont="1" applyBorder="1"/>
    <xf numFmtId="0" fontId="0" fillId="2" borderId="1" xfId="0" applyFill="1" applyBorder="1" applyAlignment="1">
      <alignment wrapText="1"/>
    </xf>
    <xf numFmtId="44" fontId="0" fillId="0" borderId="1" xfId="1" applyFont="1" applyFill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2" borderId="1" xfId="0" applyNumberFormat="1" applyFont="1" applyFill="1" applyBorder="1"/>
    <xf numFmtId="44" fontId="2" fillId="2" borderId="1" xfId="1" applyFont="1" applyFill="1" applyBorder="1"/>
    <xf numFmtId="1" fontId="2" fillId="2" borderId="1" xfId="0" applyNumberFormat="1" applyFont="1" applyFill="1" applyBorder="1"/>
    <xf numFmtId="44" fontId="0" fillId="0" borderId="1" xfId="0" applyNumberFormat="1" applyFill="1" applyBorder="1"/>
    <xf numFmtId="0" fontId="2" fillId="2" borderId="1" xfId="0" applyFont="1" applyFill="1" applyBorder="1" applyAlignment="1">
      <alignment wrapText="1"/>
    </xf>
    <xf numFmtId="44" fontId="2" fillId="2" borderId="1" xfId="1" applyNumberFormat="1" applyFont="1" applyFill="1" applyBorder="1"/>
    <xf numFmtId="44" fontId="2" fillId="0" borderId="1" xfId="1" applyNumberFormat="1" applyFont="1" applyBorder="1"/>
    <xf numFmtId="44" fontId="0" fillId="0" borderId="1" xfId="1" applyNumberFormat="1" applyFont="1" applyBorder="1"/>
    <xf numFmtId="164" fontId="0" fillId="0" borderId="1" xfId="0" applyNumberFormat="1" applyBorder="1"/>
    <xf numFmtId="164" fontId="0" fillId="0" borderId="1" xfId="1" applyNumberFormat="1" applyFont="1" applyFill="1" applyBorder="1"/>
    <xf numFmtId="0" fontId="0" fillId="0" borderId="1" xfId="0" applyBorder="1" applyAlignment="1">
      <alignment horizontal="center"/>
    </xf>
    <xf numFmtId="44" fontId="4" fillId="0" borderId="1" xfId="0" applyNumberFormat="1" applyFont="1" applyBorder="1"/>
    <xf numFmtId="164" fontId="4" fillId="0" borderId="1" xfId="0" applyNumberFormat="1" applyFont="1" applyBorder="1"/>
    <xf numFmtId="44" fontId="2" fillId="3" borderId="1" xfId="1" applyFont="1" applyFill="1" applyBorder="1"/>
    <xf numFmtId="0" fontId="2" fillId="0" borderId="1" xfId="0" applyFont="1" applyBorder="1" applyAlignment="1">
      <alignment horizontal="center" wrapText="1"/>
    </xf>
    <xf numFmtId="44" fontId="0" fillId="0" borderId="1" xfId="1" applyNumberFormat="1" applyFont="1" applyFill="1" applyBorder="1"/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abSelected="1" topLeftCell="A49" zoomScale="136" zoomScaleNormal="136" workbookViewId="0">
      <selection activeCell="J75" sqref="J75"/>
    </sheetView>
  </sheetViews>
  <sheetFormatPr baseColWidth="10" defaultRowHeight="15" x14ac:dyDescent="0.25"/>
  <cols>
    <col min="1" max="1" width="26.7109375" customWidth="1"/>
    <col min="2" max="2" width="14.42578125" customWidth="1"/>
    <col min="3" max="3" width="12.42578125" bestFit="1" customWidth="1"/>
    <col min="4" max="4" width="19.28515625" customWidth="1"/>
    <col min="5" max="5" width="12" bestFit="1" customWidth="1"/>
    <col min="6" max="6" width="11.7109375" bestFit="1" customWidth="1"/>
    <col min="7" max="7" width="14.28515625" bestFit="1" customWidth="1"/>
    <col min="8" max="8" width="11.7109375" bestFit="1" customWidth="1"/>
    <col min="9" max="9" width="17.85546875" customWidth="1"/>
  </cols>
  <sheetData>
    <row r="2" spans="1:9" s="1" customFormat="1" ht="30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s="1" customFormat="1" x14ac:dyDescent="0.25">
      <c r="A3" s="2" t="s">
        <v>8</v>
      </c>
      <c r="B3" s="2">
        <v>4684</v>
      </c>
      <c r="C3" s="2">
        <v>6860</v>
      </c>
      <c r="D3" s="2">
        <v>2794</v>
      </c>
      <c r="E3" s="2">
        <v>12806</v>
      </c>
      <c r="F3" s="2">
        <v>5926</v>
      </c>
      <c r="G3" s="2">
        <v>5606</v>
      </c>
      <c r="H3" s="2">
        <v>4082</v>
      </c>
      <c r="I3" s="2">
        <v>6720.4</v>
      </c>
    </row>
    <row r="4" spans="1:9" x14ac:dyDescent="0.25">
      <c r="A4" s="4" t="s">
        <v>0</v>
      </c>
      <c r="B4" s="4">
        <v>-5800</v>
      </c>
      <c r="C4" s="4"/>
      <c r="D4" s="4"/>
      <c r="E4" s="4"/>
      <c r="F4" s="4"/>
      <c r="G4" s="4"/>
      <c r="H4" s="4"/>
      <c r="I4" s="4"/>
    </row>
    <row r="5" spans="1:9" x14ac:dyDescent="0.25">
      <c r="A5" s="4" t="s">
        <v>1</v>
      </c>
      <c r="B5" s="4"/>
      <c r="C5" s="4">
        <v>-7440</v>
      </c>
      <c r="D5" s="4"/>
      <c r="E5" s="4"/>
      <c r="F5" s="4"/>
      <c r="G5" s="4"/>
      <c r="H5" s="4"/>
      <c r="I5" s="4"/>
    </row>
    <row r="6" spans="1:9" x14ac:dyDescent="0.25">
      <c r="A6" s="4" t="s">
        <v>9</v>
      </c>
      <c r="B6" s="4"/>
      <c r="C6" s="4"/>
      <c r="D6" s="4"/>
      <c r="E6" s="4"/>
      <c r="F6" s="4"/>
      <c r="G6" s="4"/>
      <c r="H6" s="4"/>
      <c r="I6" s="4"/>
    </row>
    <row r="7" spans="1:9" s="1" customFormat="1" ht="45" x14ac:dyDescent="0.25">
      <c r="A7" s="2" t="s">
        <v>10</v>
      </c>
      <c r="B7" s="2"/>
      <c r="C7" s="2"/>
      <c r="D7" s="2" t="s">
        <v>13</v>
      </c>
      <c r="E7" s="2" t="s">
        <v>14</v>
      </c>
      <c r="F7" s="2" t="s">
        <v>14</v>
      </c>
      <c r="G7" s="2" t="s">
        <v>15</v>
      </c>
      <c r="H7" s="2" t="s">
        <v>16</v>
      </c>
      <c r="I7" s="38" t="s">
        <v>17</v>
      </c>
    </row>
    <row r="8" spans="1:9" x14ac:dyDescent="0.25">
      <c r="A8" s="4" t="s">
        <v>11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4" t="s">
        <v>12</v>
      </c>
      <c r="B9" s="4"/>
      <c r="C9" s="4"/>
      <c r="D9" s="4"/>
      <c r="E9" s="4"/>
      <c r="F9" s="4"/>
      <c r="G9" s="4"/>
      <c r="H9" s="4"/>
      <c r="I9" s="4"/>
    </row>
    <row r="13" spans="1:9" ht="30" x14ac:dyDescent="0.25">
      <c r="A13" s="2"/>
      <c r="B13" s="3" t="s">
        <v>0</v>
      </c>
      <c r="C13" s="3" t="s">
        <v>1</v>
      </c>
      <c r="D13" s="3" t="s">
        <v>2</v>
      </c>
      <c r="E13" s="36" t="s">
        <v>3</v>
      </c>
      <c r="F13" s="3" t="s">
        <v>4</v>
      </c>
      <c r="G13" s="3" t="s">
        <v>5</v>
      </c>
      <c r="H13" s="3" t="s">
        <v>6</v>
      </c>
      <c r="I13" s="3" t="s">
        <v>7</v>
      </c>
    </row>
    <row r="14" spans="1:9" x14ac:dyDescent="0.25">
      <c r="A14" s="2" t="s">
        <v>8</v>
      </c>
      <c r="B14" s="7">
        <v>4684</v>
      </c>
      <c r="C14" s="7">
        <v>6860</v>
      </c>
      <c r="D14" s="7">
        <v>2794</v>
      </c>
      <c r="E14" s="7">
        <v>12806</v>
      </c>
      <c r="F14" s="7">
        <v>5926</v>
      </c>
      <c r="G14" s="7">
        <v>5606</v>
      </c>
      <c r="H14" s="7">
        <v>4082</v>
      </c>
      <c r="I14" s="7">
        <v>6720.4</v>
      </c>
    </row>
    <row r="15" spans="1:9" x14ac:dyDescent="0.25">
      <c r="A15" s="4" t="s">
        <v>0</v>
      </c>
      <c r="B15" s="8">
        <v>5800</v>
      </c>
      <c r="C15" s="6">
        <f>B15*0.1</f>
        <v>580</v>
      </c>
      <c r="D15" s="6">
        <f>B15*0.05</f>
        <v>290</v>
      </c>
      <c r="E15" s="6">
        <f>B15*0.25</f>
        <v>1450</v>
      </c>
      <c r="F15" s="6">
        <f>E15</f>
        <v>1450</v>
      </c>
      <c r="G15" s="6">
        <f>F15</f>
        <v>1450</v>
      </c>
      <c r="H15" s="6">
        <f>D15</f>
        <v>290</v>
      </c>
      <c r="I15" s="6">
        <f>H15</f>
        <v>290</v>
      </c>
    </row>
    <row r="16" spans="1:9" x14ac:dyDescent="0.25">
      <c r="A16" s="4" t="s">
        <v>1</v>
      </c>
      <c r="B16" s="6">
        <f>C16*0.15</f>
        <v>1116</v>
      </c>
      <c r="C16" s="8">
        <v>7440</v>
      </c>
      <c r="D16" s="6">
        <f>C16*0.15</f>
        <v>1116</v>
      </c>
      <c r="E16" s="6">
        <f>C16*0.1</f>
        <v>744</v>
      </c>
      <c r="F16" s="6">
        <f>E16</f>
        <v>744</v>
      </c>
      <c r="G16" s="6">
        <f>F16</f>
        <v>744</v>
      </c>
      <c r="H16" s="6">
        <f>D16</f>
        <v>1116</v>
      </c>
      <c r="I16" s="6">
        <f>C16*0.25</f>
        <v>1860</v>
      </c>
    </row>
    <row r="17" spans="1:9" x14ac:dyDescent="0.25">
      <c r="A17" s="4" t="s">
        <v>9</v>
      </c>
      <c r="B17" s="35">
        <f>B14-B15+B16</f>
        <v>0</v>
      </c>
      <c r="C17" s="35">
        <v>0</v>
      </c>
      <c r="D17" s="35">
        <f>SUM(D14:D16)</f>
        <v>4200</v>
      </c>
      <c r="E17" s="35">
        <f t="shared" ref="E17:I17" si="0">SUM(E14:E16)</f>
        <v>15000</v>
      </c>
      <c r="F17" s="35">
        <f t="shared" si="0"/>
        <v>8120</v>
      </c>
      <c r="G17" s="35">
        <f t="shared" si="0"/>
        <v>7800</v>
      </c>
      <c r="H17" s="35">
        <f t="shared" si="0"/>
        <v>5488</v>
      </c>
      <c r="I17" s="35">
        <f t="shared" si="0"/>
        <v>8870.4</v>
      </c>
    </row>
    <row r="18" spans="1:9" ht="45" x14ac:dyDescent="0.25">
      <c r="A18" s="2" t="s">
        <v>10</v>
      </c>
      <c r="B18" s="2"/>
      <c r="C18" s="2"/>
      <c r="D18" s="2" t="s">
        <v>13</v>
      </c>
      <c r="E18" s="2" t="s">
        <v>14</v>
      </c>
      <c r="F18" s="2" t="s">
        <v>14</v>
      </c>
      <c r="G18" s="2" t="s">
        <v>15</v>
      </c>
      <c r="H18" s="2" t="s">
        <v>16</v>
      </c>
      <c r="I18" s="2" t="s">
        <v>17</v>
      </c>
    </row>
    <row r="19" spans="1:9" x14ac:dyDescent="0.25">
      <c r="A19" s="4" t="s">
        <v>11</v>
      </c>
      <c r="B19" s="4"/>
      <c r="C19" s="4"/>
      <c r="D19" s="4">
        <v>100000</v>
      </c>
      <c r="E19" s="11">
        <v>600</v>
      </c>
      <c r="F19" s="4">
        <v>203</v>
      </c>
      <c r="G19" s="4">
        <v>3000</v>
      </c>
      <c r="H19" s="4">
        <f>(1800+800)/10</f>
        <v>260</v>
      </c>
      <c r="I19" s="33">
        <f>D55+G55</f>
        <v>63576</v>
      </c>
    </row>
    <row r="20" spans="1:9" x14ac:dyDescent="0.25">
      <c r="A20" s="4" t="s">
        <v>12</v>
      </c>
      <c r="B20" s="4"/>
      <c r="C20" s="4"/>
      <c r="D20" s="30">
        <f>D17/D19</f>
        <v>4.2000000000000003E-2</v>
      </c>
      <c r="E20" s="30">
        <f t="shared" ref="E20:I20" si="1">E17/E19</f>
        <v>25</v>
      </c>
      <c r="F20" s="30">
        <f t="shared" si="1"/>
        <v>40</v>
      </c>
      <c r="G20" s="30">
        <f t="shared" si="1"/>
        <v>2.6</v>
      </c>
      <c r="H20" s="30">
        <f t="shared" si="1"/>
        <v>21.107692307692307</v>
      </c>
      <c r="I20" s="34">
        <f t="shared" si="1"/>
        <v>0.13952434881087203</v>
      </c>
    </row>
    <row r="23" spans="1:9" x14ac:dyDescent="0.25">
      <c r="A23" s="4"/>
      <c r="B23" s="32" t="s">
        <v>24</v>
      </c>
      <c r="C23" s="32"/>
      <c r="D23" s="32"/>
      <c r="E23" s="32" t="s">
        <v>25</v>
      </c>
      <c r="F23" s="32"/>
      <c r="G23" s="32"/>
    </row>
    <row r="24" spans="1:9" x14ac:dyDescent="0.25">
      <c r="A24" s="4"/>
      <c r="B24" s="10" t="s">
        <v>18</v>
      </c>
      <c r="C24" s="10" t="s">
        <v>19</v>
      </c>
      <c r="D24" s="10" t="s">
        <v>20</v>
      </c>
      <c r="E24" s="10" t="s">
        <v>18</v>
      </c>
      <c r="F24" s="10" t="s">
        <v>21</v>
      </c>
      <c r="G24" s="10" t="s">
        <v>20</v>
      </c>
    </row>
    <row r="25" spans="1:9" x14ac:dyDescent="0.25">
      <c r="A25" s="4" t="s">
        <v>22</v>
      </c>
      <c r="B25" s="4">
        <v>60000</v>
      </c>
      <c r="C25" s="4"/>
      <c r="D25" s="6">
        <v>19200</v>
      </c>
      <c r="E25" s="4">
        <v>40000</v>
      </c>
      <c r="F25" s="4"/>
      <c r="G25" s="6">
        <v>8000</v>
      </c>
    </row>
    <row r="26" spans="1:9" x14ac:dyDescent="0.25">
      <c r="A26" s="4" t="s">
        <v>23</v>
      </c>
      <c r="B26" s="4">
        <f>B25</f>
        <v>60000</v>
      </c>
      <c r="C26" s="9">
        <f>D20</f>
        <v>4.2000000000000003E-2</v>
      </c>
      <c r="D26" s="9">
        <f>B26*C26</f>
        <v>2520</v>
      </c>
      <c r="E26" s="4">
        <f>E25</f>
        <v>40000</v>
      </c>
      <c r="F26" s="9">
        <f>D20</f>
        <v>4.2000000000000003E-2</v>
      </c>
      <c r="G26" s="9">
        <f>E26*F26</f>
        <v>1680</v>
      </c>
    </row>
    <row r="27" spans="1:9" x14ac:dyDescent="0.25">
      <c r="A27" s="11" t="s">
        <v>26</v>
      </c>
      <c r="B27" s="11">
        <f>B26</f>
        <v>60000</v>
      </c>
      <c r="C27" s="12">
        <f>D27/B27</f>
        <v>0.36199999999999999</v>
      </c>
      <c r="D27" s="12">
        <f>D25+D26</f>
        <v>21720</v>
      </c>
      <c r="E27" s="11">
        <f>E26</f>
        <v>40000</v>
      </c>
      <c r="F27" s="12">
        <f>G27/E27</f>
        <v>0.24199999999999999</v>
      </c>
      <c r="G27" s="12">
        <f>G26+G25</f>
        <v>9680</v>
      </c>
      <c r="H27" s="13"/>
    </row>
    <row r="30" spans="1:9" x14ac:dyDescent="0.25">
      <c r="A30" s="14" t="s">
        <v>27</v>
      </c>
      <c r="B30" s="32" t="str">
        <f>B23</f>
        <v>FIL DE LAINE</v>
      </c>
      <c r="C30" s="32"/>
      <c r="D30" s="32"/>
      <c r="E30" s="32" t="str">
        <f>E23</f>
        <v>FIL ACRYLIQUE</v>
      </c>
      <c r="F30" s="32"/>
      <c r="G30" s="32"/>
    </row>
    <row r="31" spans="1:9" x14ac:dyDescent="0.25">
      <c r="A31" s="4"/>
      <c r="B31" s="10" t="s">
        <v>18</v>
      </c>
      <c r="C31" s="10" t="s">
        <v>21</v>
      </c>
      <c r="D31" s="10" t="s">
        <v>20</v>
      </c>
      <c r="E31" s="10" t="s">
        <v>18</v>
      </c>
      <c r="F31" s="10" t="s">
        <v>21</v>
      </c>
      <c r="G31" s="10" t="s">
        <v>20</v>
      </c>
    </row>
    <row r="32" spans="1:9" x14ac:dyDescent="0.25">
      <c r="A32" s="4" t="s">
        <v>28</v>
      </c>
      <c r="B32" s="4">
        <v>10000</v>
      </c>
      <c r="C32" s="6"/>
      <c r="D32" s="6">
        <v>3200</v>
      </c>
      <c r="E32" s="4">
        <v>2000</v>
      </c>
      <c r="F32" s="6"/>
      <c r="G32" s="6">
        <v>400</v>
      </c>
    </row>
    <row r="33" spans="1:7" x14ac:dyDescent="0.25">
      <c r="A33" s="4" t="s">
        <v>22</v>
      </c>
      <c r="B33" s="4">
        <f>B27</f>
        <v>60000</v>
      </c>
      <c r="C33" s="6">
        <f t="shared" ref="C33:F33" si="2">C23</f>
        <v>0</v>
      </c>
      <c r="D33" s="6">
        <f>D27</f>
        <v>21720</v>
      </c>
      <c r="E33" s="4">
        <f>E27</f>
        <v>40000</v>
      </c>
      <c r="F33" s="6">
        <f t="shared" si="2"/>
        <v>0</v>
      </c>
      <c r="G33" s="6">
        <f>G27</f>
        <v>9680</v>
      </c>
    </row>
    <row r="34" spans="1:7" x14ac:dyDescent="0.25">
      <c r="A34" s="11" t="s">
        <v>26</v>
      </c>
      <c r="B34" s="11">
        <f>B33+B32</f>
        <v>70000</v>
      </c>
      <c r="C34" s="28">
        <f>D34/B34</f>
        <v>0.35599999999999998</v>
      </c>
      <c r="D34" s="15">
        <f>D32+D33</f>
        <v>24920</v>
      </c>
      <c r="E34" s="11">
        <f>E32+E33</f>
        <v>42000</v>
      </c>
      <c r="F34" s="28">
        <f>G34/E34</f>
        <v>0.24</v>
      </c>
      <c r="G34" s="15">
        <f>G32+G33</f>
        <v>10080</v>
      </c>
    </row>
    <row r="35" spans="1:7" x14ac:dyDescent="0.25">
      <c r="A35" s="26" t="s">
        <v>32</v>
      </c>
      <c r="B35" s="18">
        <v>65000</v>
      </c>
      <c r="C35" s="27">
        <v>0.36</v>
      </c>
      <c r="D35" s="23">
        <f>B35*C35</f>
        <v>23400</v>
      </c>
      <c r="E35" s="18">
        <v>30000</v>
      </c>
      <c r="F35" s="27">
        <f>F34</f>
        <v>0.24</v>
      </c>
      <c r="G35" s="23">
        <f>F35*E35</f>
        <v>7200</v>
      </c>
    </row>
    <row r="36" spans="1:7" x14ac:dyDescent="0.25">
      <c r="A36" s="4" t="s">
        <v>29</v>
      </c>
      <c r="B36" s="4">
        <f>B34-B35</f>
        <v>5000</v>
      </c>
      <c r="C36" s="29"/>
      <c r="D36" s="17">
        <f>D37-D35</f>
        <v>1520</v>
      </c>
      <c r="E36" s="4">
        <f>E34-E35</f>
        <v>12000</v>
      </c>
      <c r="F36" s="29">
        <f>F35</f>
        <v>0.24</v>
      </c>
      <c r="G36" s="6">
        <f>E36*F36</f>
        <v>2880</v>
      </c>
    </row>
    <row r="37" spans="1:7" x14ac:dyDescent="0.25">
      <c r="A37" s="11" t="s">
        <v>26</v>
      </c>
      <c r="B37" s="11">
        <f>B35+B36</f>
        <v>70000</v>
      </c>
      <c r="C37" s="15"/>
      <c r="D37" s="15">
        <f>D34</f>
        <v>24920</v>
      </c>
      <c r="E37" s="11">
        <f>E35+E36</f>
        <v>42000</v>
      </c>
      <c r="F37" s="15">
        <f>G37/E37</f>
        <v>0.24</v>
      </c>
      <c r="G37" s="15">
        <f>G35+G36</f>
        <v>10080</v>
      </c>
    </row>
    <row r="39" spans="1:7" x14ac:dyDescent="0.25">
      <c r="A39" s="4"/>
      <c r="B39" s="32" t="s">
        <v>30</v>
      </c>
      <c r="C39" s="32"/>
      <c r="D39" s="32"/>
      <c r="E39" s="32" t="s">
        <v>31</v>
      </c>
      <c r="F39" s="32"/>
      <c r="G39" s="32"/>
    </row>
    <row r="40" spans="1:7" x14ac:dyDescent="0.25">
      <c r="A40" s="4"/>
      <c r="B40" s="10" t="s">
        <v>18</v>
      </c>
      <c r="C40" s="10" t="s">
        <v>21</v>
      </c>
      <c r="D40" s="10" t="s">
        <v>20</v>
      </c>
      <c r="E40" s="10" t="s">
        <v>18</v>
      </c>
      <c r="F40" s="10" t="s">
        <v>21</v>
      </c>
      <c r="G40" s="10" t="s">
        <v>20</v>
      </c>
    </row>
    <row r="41" spans="1:7" x14ac:dyDescent="0.25">
      <c r="A41" s="20" t="s">
        <v>33</v>
      </c>
      <c r="B41" s="20">
        <f>B35</f>
        <v>65000</v>
      </c>
      <c r="C41" s="17">
        <v>0.36</v>
      </c>
      <c r="D41" s="17">
        <f>B41*C41</f>
        <v>23400</v>
      </c>
      <c r="E41" s="20"/>
      <c r="F41" s="17"/>
      <c r="G41" s="17"/>
    </row>
    <row r="42" spans="1:7" x14ac:dyDescent="0.25">
      <c r="A42" s="20" t="s">
        <v>34</v>
      </c>
      <c r="B42" s="20"/>
      <c r="C42" s="17"/>
      <c r="D42" s="17"/>
      <c r="E42" s="20">
        <f>E35</f>
        <v>30000</v>
      </c>
      <c r="F42" s="37">
        <f>F35</f>
        <v>0.24</v>
      </c>
      <c r="G42" s="17">
        <f>E42*F42</f>
        <v>7200</v>
      </c>
    </row>
    <row r="43" spans="1:7" x14ac:dyDescent="0.25">
      <c r="A43" s="20" t="s">
        <v>35</v>
      </c>
      <c r="B43" s="20">
        <v>715</v>
      </c>
      <c r="C43" s="17">
        <v>12</v>
      </c>
      <c r="D43" s="17">
        <f t="shared" ref="D43:D46" si="3">B43*C43</f>
        <v>8580</v>
      </c>
      <c r="E43" s="20">
        <v>300</v>
      </c>
      <c r="F43" s="17">
        <v>12</v>
      </c>
      <c r="G43" s="17">
        <f t="shared" ref="G43:G46" si="4">E43*F43</f>
        <v>3600</v>
      </c>
    </row>
    <row r="44" spans="1:7" x14ac:dyDescent="0.25">
      <c r="A44" s="20" t="s">
        <v>36</v>
      </c>
      <c r="B44" s="20">
        <v>350</v>
      </c>
      <c r="C44" s="17">
        <f>E20</f>
        <v>25</v>
      </c>
      <c r="D44" s="17">
        <f t="shared" si="3"/>
        <v>8750</v>
      </c>
      <c r="E44" s="20">
        <v>250</v>
      </c>
      <c r="F44" s="17">
        <f>C44</f>
        <v>25</v>
      </c>
      <c r="G44" s="17">
        <f t="shared" si="4"/>
        <v>6250</v>
      </c>
    </row>
    <row r="45" spans="1:7" x14ac:dyDescent="0.25">
      <c r="A45" s="20" t="s">
        <v>37</v>
      </c>
      <c r="B45" s="20">
        <v>143</v>
      </c>
      <c r="C45" s="17">
        <f>F20</f>
        <v>40</v>
      </c>
      <c r="D45" s="17">
        <f t="shared" si="3"/>
        <v>5720</v>
      </c>
      <c r="E45" s="20">
        <v>60</v>
      </c>
      <c r="F45" s="17">
        <f>C45</f>
        <v>40</v>
      </c>
      <c r="G45" s="17">
        <f t="shared" si="4"/>
        <v>2400</v>
      </c>
    </row>
    <row r="46" spans="1:7" x14ac:dyDescent="0.25">
      <c r="A46" s="20" t="s">
        <v>38</v>
      </c>
      <c r="B46" s="20">
        <f>2000</f>
        <v>2000</v>
      </c>
      <c r="C46" s="17">
        <f>G20</f>
        <v>2.6</v>
      </c>
      <c r="D46" s="17">
        <f t="shared" si="3"/>
        <v>5200</v>
      </c>
      <c r="E46" s="20">
        <f>1000</f>
        <v>1000</v>
      </c>
      <c r="F46" s="17">
        <f>C46</f>
        <v>2.6</v>
      </c>
      <c r="G46" s="17">
        <f t="shared" si="4"/>
        <v>2600</v>
      </c>
    </row>
    <row r="47" spans="1:7" ht="30" x14ac:dyDescent="0.25">
      <c r="A47" s="26" t="s">
        <v>45</v>
      </c>
      <c r="B47" s="18">
        <v>2000</v>
      </c>
      <c r="C47" s="19">
        <f>D47/B47</f>
        <v>25.824999999999999</v>
      </c>
      <c r="D47" s="19">
        <f>SUM(D41:D46)</f>
        <v>51650</v>
      </c>
      <c r="E47" s="18">
        <f>E46</f>
        <v>1000</v>
      </c>
      <c r="F47" s="19">
        <f>G47/E47</f>
        <v>22.05</v>
      </c>
      <c r="G47" s="19">
        <f>SUM(G42:G46)</f>
        <v>22050</v>
      </c>
    </row>
    <row r="50" spans="1:7" x14ac:dyDescent="0.25">
      <c r="A50" s="14" t="s">
        <v>27</v>
      </c>
      <c r="B50" s="32" t="str">
        <f>B39</f>
        <v>TRADITION</v>
      </c>
      <c r="C50" s="32"/>
      <c r="D50" s="32"/>
      <c r="E50" s="32" t="str">
        <f>E39</f>
        <v>MODERNE</v>
      </c>
      <c r="F50" s="32"/>
      <c r="G50" s="32"/>
    </row>
    <row r="51" spans="1:7" x14ac:dyDescent="0.25">
      <c r="A51" s="4"/>
      <c r="B51" s="10" t="s">
        <v>18</v>
      </c>
      <c r="C51" s="10" t="s">
        <v>21</v>
      </c>
      <c r="D51" s="10" t="s">
        <v>20</v>
      </c>
      <c r="E51" s="10" t="s">
        <v>18</v>
      </c>
      <c r="F51" s="10" t="s">
        <v>21</v>
      </c>
      <c r="G51" s="10" t="s">
        <v>20</v>
      </c>
    </row>
    <row r="52" spans="1:7" x14ac:dyDescent="0.25">
      <c r="A52" s="4" t="s">
        <v>28</v>
      </c>
      <c r="B52" s="4">
        <v>100</v>
      </c>
      <c r="C52" s="6">
        <v>23.7</v>
      </c>
      <c r="D52" s="6">
        <f>+B52*C52</f>
        <v>2370</v>
      </c>
      <c r="E52" s="4">
        <v>200</v>
      </c>
      <c r="F52" s="6">
        <v>19.350000000000001</v>
      </c>
      <c r="G52" s="6">
        <f>E52*F52</f>
        <v>3870.0000000000005</v>
      </c>
    </row>
    <row r="53" spans="1:7" x14ac:dyDescent="0.25">
      <c r="A53" s="4" t="s">
        <v>44</v>
      </c>
      <c r="B53" s="4">
        <f t="shared" ref="B53:G53" si="5">B47</f>
        <v>2000</v>
      </c>
      <c r="C53" s="6">
        <f t="shared" si="5"/>
        <v>25.824999999999999</v>
      </c>
      <c r="D53" s="6">
        <f t="shared" si="5"/>
        <v>51650</v>
      </c>
      <c r="E53" s="4">
        <f t="shared" si="5"/>
        <v>1000</v>
      </c>
      <c r="F53" s="6">
        <f t="shared" si="5"/>
        <v>22.05</v>
      </c>
      <c r="G53" s="6">
        <f t="shared" si="5"/>
        <v>22050</v>
      </c>
    </row>
    <row r="54" spans="1:7" x14ac:dyDescent="0.25">
      <c r="A54" s="11" t="s">
        <v>26</v>
      </c>
      <c r="B54" s="11">
        <f>B53+B52</f>
        <v>2100</v>
      </c>
      <c r="C54" s="28">
        <f>D54/B54</f>
        <v>25.723809523809525</v>
      </c>
      <c r="D54" s="15">
        <f>D52+D53</f>
        <v>54020</v>
      </c>
      <c r="E54" s="11">
        <f>E52+E53</f>
        <v>1200</v>
      </c>
      <c r="F54" s="15">
        <f>G54/E54</f>
        <v>21.6</v>
      </c>
      <c r="G54" s="15">
        <f>G52+G53</f>
        <v>25920</v>
      </c>
    </row>
    <row r="55" spans="1:7" x14ac:dyDescent="0.25">
      <c r="A55" s="16" t="s">
        <v>32</v>
      </c>
      <c r="B55" s="5">
        <v>1800</v>
      </c>
      <c r="C55" s="8">
        <v>25.72</v>
      </c>
      <c r="D55" s="8">
        <f>B55*C55</f>
        <v>46296</v>
      </c>
      <c r="E55" s="5">
        <v>800</v>
      </c>
      <c r="F55" s="8">
        <v>21.6</v>
      </c>
      <c r="G55" s="8">
        <f>F55*E55</f>
        <v>17280</v>
      </c>
    </row>
    <row r="56" spans="1:7" x14ac:dyDescent="0.25">
      <c r="A56" s="4" t="s">
        <v>29</v>
      </c>
      <c r="B56" s="4">
        <f>B54-B55</f>
        <v>300</v>
      </c>
      <c r="C56" s="6">
        <f>C55</f>
        <v>25.72</v>
      </c>
      <c r="D56" s="17">
        <f>D54-D55</f>
        <v>7724</v>
      </c>
      <c r="E56" s="4">
        <f>E54-E55</f>
        <v>400</v>
      </c>
      <c r="F56" s="6">
        <f>F55</f>
        <v>21.6</v>
      </c>
      <c r="G56" s="6">
        <f>E56*F56</f>
        <v>8640</v>
      </c>
    </row>
    <row r="57" spans="1:7" x14ac:dyDescent="0.25">
      <c r="A57" s="11" t="s">
        <v>26</v>
      </c>
      <c r="B57" s="11">
        <f>B55+B56</f>
        <v>2100</v>
      </c>
      <c r="C57" s="15">
        <f>D57/B57</f>
        <v>25.723809523809525</v>
      </c>
      <c r="D57" s="15">
        <f>D55+D56</f>
        <v>54020</v>
      </c>
      <c r="E57" s="11">
        <f>E55+E56</f>
        <v>1200</v>
      </c>
      <c r="F57" s="15">
        <f>G57/E57</f>
        <v>21.6</v>
      </c>
      <c r="G57" s="15">
        <f>G55+G56</f>
        <v>25920</v>
      </c>
    </row>
    <row r="60" spans="1:7" x14ac:dyDescent="0.25">
      <c r="A60" s="4"/>
      <c r="B60" s="32" t="s">
        <v>30</v>
      </c>
      <c r="C60" s="32"/>
      <c r="D60" s="32"/>
      <c r="E60" s="32" t="s">
        <v>31</v>
      </c>
      <c r="F60" s="32"/>
      <c r="G60" s="32"/>
    </row>
    <row r="61" spans="1:7" x14ac:dyDescent="0.25">
      <c r="A61" s="4"/>
      <c r="B61" s="10" t="s">
        <v>18</v>
      </c>
      <c r="C61" s="10" t="s">
        <v>21</v>
      </c>
      <c r="D61" s="10" t="s">
        <v>20</v>
      </c>
      <c r="E61" s="10" t="s">
        <v>18</v>
      </c>
      <c r="F61" s="10" t="s">
        <v>21</v>
      </c>
      <c r="G61" s="10" t="s">
        <v>20</v>
      </c>
    </row>
    <row r="62" spans="1:7" ht="30" x14ac:dyDescent="0.25">
      <c r="A62" s="39" t="s">
        <v>46</v>
      </c>
      <c r="B62" s="20">
        <f>B55</f>
        <v>1800</v>
      </c>
      <c r="C62" s="17">
        <v>25.72</v>
      </c>
      <c r="D62" s="17">
        <f>B62*C62</f>
        <v>46296</v>
      </c>
      <c r="E62" s="20">
        <f>E55</f>
        <v>800</v>
      </c>
      <c r="F62" s="17">
        <f>F55</f>
        <v>21.6</v>
      </c>
      <c r="G62" s="17">
        <f>E62*F62</f>
        <v>17280</v>
      </c>
    </row>
    <row r="63" spans="1:7" x14ac:dyDescent="0.25">
      <c r="A63" s="20" t="s">
        <v>39</v>
      </c>
      <c r="B63" s="20">
        <v>180</v>
      </c>
      <c r="C63" s="31">
        <v>21.108000000000001</v>
      </c>
      <c r="D63" s="17">
        <f>B63*C63</f>
        <v>3799.44</v>
      </c>
      <c r="E63" s="20">
        <v>80</v>
      </c>
      <c r="F63" s="31">
        <v>21.108000000000001</v>
      </c>
      <c r="G63" s="17">
        <f>E63*F63</f>
        <v>1688.64</v>
      </c>
    </row>
    <row r="64" spans="1:7" x14ac:dyDescent="0.25">
      <c r="A64" s="20" t="s">
        <v>40</v>
      </c>
      <c r="B64" s="25">
        <f>D62</f>
        <v>46296</v>
      </c>
      <c r="C64" s="31">
        <v>0.14000000000000001</v>
      </c>
      <c r="D64" s="17">
        <f t="shared" ref="D64" si="6">B64*C64</f>
        <v>6481.4400000000005</v>
      </c>
      <c r="E64" s="25">
        <f>G62</f>
        <v>17280</v>
      </c>
      <c r="F64" s="31">
        <v>0.14000000000000001</v>
      </c>
      <c r="G64" s="17">
        <f t="shared" ref="G64" si="7">E64*F64</f>
        <v>2419.2000000000003</v>
      </c>
    </row>
    <row r="65" spans="1:7" x14ac:dyDescent="0.25">
      <c r="A65" s="18" t="s">
        <v>41</v>
      </c>
      <c r="B65" s="18">
        <f>B62</f>
        <v>1800</v>
      </c>
      <c r="C65" s="19">
        <f>D65/B65</f>
        <v>31.431600000000003</v>
      </c>
      <c r="D65" s="19">
        <f>SUM(D62:D64)</f>
        <v>56576.880000000005</v>
      </c>
      <c r="E65" s="18">
        <f>E62</f>
        <v>800</v>
      </c>
      <c r="F65" s="19">
        <f>G65/E65</f>
        <v>26.7348</v>
      </c>
      <c r="G65" s="19">
        <f>SUM(G62:G64)</f>
        <v>21387.84</v>
      </c>
    </row>
    <row r="68" spans="1:7" x14ac:dyDescent="0.25">
      <c r="A68" s="4"/>
      <c r="B68" s="32" t="s">
        <v>30</v>
      </c>
      <c r="C68" s="32"/>
      <c r="D68" s="32"/>
      <c r="E68" s="32" t="s">
        <v>31</v>
      </c>
      <c r="F68" s="32"/>
      <c r="G68" s="32"/>
    </row>
    <row r="69" spans="1:7" x14ac:dyDescent="0.25">
      <c r="A69" s="20"/>
      <c r="B69" s="21" t="s">
        <v>18</v>
      </c>
      <c r="C69" s="21" t="s">
        <v>21</v>
      </c>
      <c r="D69" s="21" t="s">
        <v>20</v>
      </c>
      <c r="E69" s="21" t="s">
        <v>18</v>
      </c>
      <c r="F69" s="21" t="s">
        <v>21</v>
      </c>
      <c r="G69" s="21" t="s">
        <v>20</v>
      </c>
    </row>
    <row r="70" spans="1:7" x14ac:dyDescent="0.25">
      <c r="A70" s="20" t="s">
        <v>42</v>
      </c>
      <c r="B70" s="20">
        <v>1800</v>
      </c>
      <c r="C70" s="17">
        <v>39</v>
      </c>
      <c r="D70" s="17">
        <f>B70*C70</f>
        <v>70200</v>
      </c>
      <c r="E70" s="20">
        <v>800</v>
      </c>
      <c r="F70" s="17">
        <v>25</v>
      </c>
      <c r="G70" s="17">
        <f>E70*F70</f>
        <v>20000</v>
      </c>
    </row>
    <row r="71" spans="1:7" x14ac:dyDescent="0.25">
      <c r="A71" s="20" t="str">
        <f>A65</f>
        <v>COUT DE REVIENT</v>
      </c>
      <c r="B71" s="20">
        <f>B65</f>
        <v>1800</v>
      </c>
      <c r="C71" s="17">
        <v>31.81</v>
      </c>
      <c r="D71" s="17">
        <f>D65</f>
        <v>56576.880000000005</v>
      </c>
      <c r="E71" s="20">
        <f>E65</f>
        <v>800</v>
      </c>
      <c r="F71" s="17">
        <v>26.91</v>
      </c>
      <c r="G71" s="17">
        <f>G65</f>
        <v>21387.84</v>
      </c>
    </row>
    <row r="72" spans="1:7" x14ac:dyDescent="0.25">
      <c r="A72" s="18" t="s">
        <v>43</v>
      </c>
      <c r="B72" s="22">
        <v>1800</v>
      </c>
      <c r="C72" s="23">
        <f>+D72/B72</f>
        <v>7.5683999999999978</v>
      </c>
      <c r="D72" s="23">
        <f>+D70-D71</f>
        <v>13623.119999999995</v>
      </c>
      <c r="E72" s="24">
        <f>+E71</f>
        <v>800</v>
      </c>
      <c r="F72" s="23">
        <f>+G72/E72</f>
        <v>-1.7348000000000001</v>
      </c>
      <c r="G72" s="23">
        <f>+G70-G71</f>
        <v>-1387.8400000000001</v>
      </c>
    </row>
  </sheetData>
  <mergeCells count="12">
    <mergeCell ref="B23:D23"/>
    <mergeCell ref="E23:G23"/>
    <mergeCell ref="B30:D30"/>
    <mergeCell ref="E30:G30"/>
    <mergeCell ref="B39:D39"/>
    <mergeCell ref="E39:G39"/>
    <mergeCell ref="B68:D68"/>
    <mergeCell ref="E68:G68"/>
    <mergeCell ref="B50:D50"/>
    <mergeCell ref="E50:G50"/>
    <mergeCell ref="B60:D60"/>
    <mergeCell ref="E60:G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2020-09-01T10:46:09Z</dcterms:created>
  <dcterms:modified xsi:type="dcterms:W3CDTF">2020-09-02T14:44:56Z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86a19aea-932d-4260-abbe-f0f8108ddee3</vt:lpwstr>
  </property>
</Properties>
</file>