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noel\OneDrive\Documents\Enseignement\IUT BRETIGNY GEA\M32F05 - M32M05 FA - FI\Cout complet révision\"/>
    </mc:Choice>
  </mc:AlternateContent>
  <bookViews>
    <workbookView minimized="1" xWindow="0" yWindow="0" windowWidth="22920" windowHeight="92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43" i="1" l="1"/>
  <c r="D43" i="1" s="1"/>
  <c r="B44" i="1"/>
  <c r="B45" i="1" s="1"/>
  <c r="B37" i="1"/>
  <c r="B36" i="1"/>
  <c r="G31" i="1"/>
  <c r="G32" i="1" s="1"/>
  <c r="B32" i="1"/>
  <c r="B33" i="1" s="1"/>
  <c r="B26" i="1"/>
  <c r="D25" i="1"/>
  <c r="F18" i="1"/>
  <c r="D18" i="1"/>
  <c r="B19" i="1"/>
  <c r="B20" i="1" s="1"/>
  <c r="B12" i="1"/>
  <c r="D11" i="1"/>
  <c r="E3" i="1"/>
  <c r="E5" i="1"/>
  <c r="E6" i="1" s="1"/>
  <c r="C37" i="1" s="1"/>
  <c r="D37" i="1" s="1"/>
  <c r="C6" i="1"/>
  <c r="C26" i="1" s="1"/>
  <c r="D6" i="1"/>
  <c r="C27" i="1" s="1"/>
  <c r="D27" i="1" s="1"/>
  <c r="F6" i="1"/>
  <c r="C38" i="1" s="1"/>
  <c r="D38" i="1" s="1"/>
  <c r="B6" i="1"/>
  <c r="C12" i="1" s="1"/>
  <c r="D26" i="1" l="1"/>
  <c r="D12" i="1"/>
  <c r="F19" i="1"/>
  <c r="F20" i="1" s="1"/>
  <c r="F32" i="1"/>
  <c r="D33" i="1"/>
  <c r="C36" i="1"/>
  <c r="D36" i="1" s="1"/>
  <c r="D39" i="1" s="1"/>
  <c r="C39" i="1" s="1"/>
  <c r="C44" i="1" s="1"/>
  <c r="H31" i="1"/>
  <c r="D13" i="1"/>
  <c r="D44" i="1" l="1"/>
  <c r="D45" i="1" s="1"/>
  <c r="C45" i="1" s="1"/>
  <c r="F33" i="1"/>
  <c r="H32" i="1"/>
  <c r="H33" i="1" s="1"/>
  <c r="C13" i="1"/>
  <c r="C19" i="1" s="1"/>
  <c r="D19" i="1"/>
  <c r="D20" i="1" s="1"/>
  <c r="C20" i="1" s="1"/>
  <c r="G18" i="1" s="1"/>
  <c r="G19" i="1" s="1"/>
  <c r="H19" i="1" s="1"/>
  <c r="H18" i="1" l="1"/>
  <c r="H20" i="1" s="1"/>
  <c r="C24" i="1"/>
  <c r="D24" i="1" s="1"/>
  <c r="D28" i="1" s="1"/>
  <c r="C28" i="1" s="1"/>
  <c r="C32" i="1" s="1"/>
  <c r="D32" i="1" s="1"/>
  <c r="D31" i="1" s="1"/>
</calcChain>
</file>

<file path=xl/comments1.xml><?xml version="1.0" encoding="utf-8"?>
<comments xmlns="http://schemas.openxmlformats.org/spreadsheetml/2006/main">
  <authors>
    <author>NOEL Eric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3600*3 =10800
2100 *2 = 4200
TOTAL : 15000</t>
        </r>
      </text>
    </comment>
    <comment ref="B24" authorId="0" shapeId="0">
      <text>
        <r>
          <rPr>
            <b/>
            <sz val="9"/>
            <color indexed="81"/>
            <rFont val="Tahoma"/>
            <charset val="1"/>
          </rPr>
          <t>2m * 2100 = 4200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CA : 2000 * 150 = 300000€
100€ de vente
300000/100 = 3000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<sst xmlns="http://schemas.openxmlformats.org/spreadsheetml/2006/main" count="73" uniqueCount="36">
  <si>
    <t>Centre Approvisionnement</t>
  </si>
  <si>
    <t>Centre montage</t>
  </si>
  <si>
    <t>Centre finition</t>
  </si>
  <si>
    <t>Centre distribution</t>
  </si>
  <si>
    <t>Centre administration et financement</t>
  </si>
  <si>
    <t>Totaux après répartition secondaire</t>
  </si>
  <si>
    <t>Unités d’œuvres ou assiettes de frais</t>
  </si>
  <si>
    <t>100 mètres achetés</t>
  </si>
  <si>
    <t>1 heure de main d’œuvre directe</t>
  </si>
  <si>
    <t>1 marinière finie</t>
  </si>
  <si>
    <t>100  € de vente</t>
  </si>
  <si>
    <t>1 marinière vendue</t>
  </si>
  <si>
    <t>Nombre d'unités d’œuvre ou montant de l’assiette de frais</t>
  </si>
  <si>
    <t>Coût d'unité d’œuvre ou taux de frais</t>
  </si>
  <si>
    <t>Éléments</t>
  </si>
  <si>
    <t>Quantités</t>
  </si>
  <si>
    <t>Coût unitaire</t>
  </si>
  <si>
    <t>Montants</t>
  </si>
  <si>
    <t>Prix d’achat du tissu</t>
  </si>
  <si>
    <t>Centre approvisionnement</t>
  </si>
  <si>
    <t>Coût d’achat</t>
  </si>
  <si>
    <t>Libellés</t>
  </si>
  <si>
    <t>Coûts unitaires</t>
  </si>
  <si>
    <t>Stock initial</t>
  </si>
  <si>
    <t>Sorties</t>
  </si>
  <si>
    <t>Stock final</t>
  </si>
  <si>
    <t>TOTAUX</t>
  </si>
  <si>
    <t>Tissu consommé (sorti)</t>
  </si>
  <si>
    <t>Main d’œuvre directe</t>
  </si>
  <si>
    <t>Centre Montage</t>
  </si>
  <si>
    <t>Coût de production</t>
  </si>
  <si>
    <t>Sorties (produits vendus)</t>
  </si>
  <si>
    <t>Coût de production des produits vendus (sorties de stock de marinières)</t>
  </si>
  <si>
    <t>Coût de revient</t>
  </si>
  <si>
    <t>Prix de vente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</si>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</sst>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44" fontId="3" fillId="0" borderId="1" xfId="0" applyNumberFormat="1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4" fillId="2" borderId="1" xfId="1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44" fontId="0" fillId="0" borderId="0" xfId="1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401320</xdr:colOff>
      <xdr:row>19</xdr:row>
      <xdr:rowOff>142240</xdr:rowOff>
    </xdr:from>
    <xdr:to>
      <xdr:col>2</xdr:col>
      <xdr:colOff>584200</xdr:colOff>
      <xdr:row>23</xdr:row>
      <xdr:rowOff>172720</xdr:rowOff>
    </xdr:to>
    <xdr:cxnSp macro="">
      <xdr:nvCxnSpPr>
        <xdr:cNvPr id="3" name="Connecteur droit avec flèche 2"/>
        <xdr:cNvCxnSpPr/>
      </xdr:nvCxnSpPr>
      <xdr:spPr>
        <a:xfrm>
          <a:off x="3825240" y="4353560"/>
          <a:ext cx="182880" cy="1158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showGridLines="0" tabSelected="1" topLeftCell="A30" zoomScale="150" zoomScaleNormal="150" workbookViewId="0">
      <selection activeCell="F41" sqref="F41"/>
    </sheetView>
  </sheetViews>
  <sheetFormatPr baseColWidth="10" defaultRowHeight="14.4" x14ac:dyDescent="0.3"/>
  <cols>
    <col min="1" max="1" width="32.21875" customWidth="1"/>
    <col min="2" max="2" width="17.6640625" customWidth="1"/>
    <col min="3" max="3" width="14.33203125" customWidth="1"/>
    <col min="4" max="4" width="15.109375" customWidth="1"/>
    <col min="5" max="5" width="15.6640625" customWidth="1"/>
    <col min="6" max="6" width="16.33203125" customWidth="1"/>
    <col min="7" max="7" width="11.6640625" bestFit="1" customWidth="1"/>
    <col min="8" max="8" width="12.44140625" bestFit="1" customWidth="1"/>
  </cols>
  <sheetData>
    <row r="1" spans="1:6" ht="15" thickBot="1" x14ac:dyDescent="0.35"/>
    <row r="2" spans="1:6" ht="34.799999999999997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5" thickBot="1" x14ac:dyDescent="0.35">
      <c r="A3" s="3" t="s">
        <v>5</v>
      </c>
      <c r="B3" s="4">
        <v>28000</v>
      </c>
      <c r="C3" s="4">
        <v>92800</v>
      </c>
      <c r="D3" s="4">
        <v>42750</v>
      </c>
      <c r="E3" s="4">
        <f>11.3*12200</f>
        <v>137860</v>
      </c>
      <c r="F3" s="4">
        <v>132000</v>
      </c>
    </row>
    <row r="4" spans="1:6" ht="24.6" thickBot="1" x14ac:dyDescent="0.3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23.4" thickBot="1" x14ac:dyDescent="0.35">
      <c r="A5" s="2" t="s">
        <v>12</v>
      </c>
      <c r="B5" s="1">
        <v>140</v>
      </c>
      <c r="C5" s="1">
        <v>4000</v>
      </c>
      <c r="D5" s="1">
        <v>5700</v>
      </c>
      <c r="E5" s="1">
        <f>((2000*150)+(4000*230))/100</f>
        <v>12200</v>
      </c>
      <c r="F5" s="1">
        <v>6000</v>
      </c>
    </row>
    <row r="6" spans="1:6" ht="15" thickBot="1" x14ac:dyDescent="0.35">
      <c r="A6" s="2" t="s">
        <v>13</v>
      </c>
      <c r="B6" s="8">
        <f>+B3/B5</f>
        <v>200</v>
      </c>
      <c r="C6" s="8">
        <f t="shared" ref="C6:F6" si="0">+C3/C5</f>
        <v>23.2</v>
      </c>
      <c r="D6" s="8">
        <f t="shared" si="0"/>
        <v>7.5</v>
      </c>
      <c r="E6" s="8">
        <f t="shared" si="0"/>
        <v>11.3</v>
      </c>
      <c r="F6" s="8">
        <f t="shared" si="0"/>
        <v>22</v>
      </c>
    </row>
    <row r="9" spans="1:6" ht="15" thickBot="1" x14ac:dyDescent="0.35"/>
    <row r="10" spans="1:6" ht="15" thickBot="1" x14ac:dyDescent="0.35">
      <c r="A10" s="2" t="s">
        <v>14</v>
      </c>
      <c r="B10" s="2" t="s">
        <v>15</v>
      </c>
      <c r="C10" s="2" t="s">
        <v>16</v>
      </c>
      <c r="D10" s="2" t="s">
        <v>17</v>
      </c>
    </row>
    <row r="11" spans="1:6" ht="15" thickBot="1" x14ac:dyDescent="0.35">
      <c r="A11" s="3" t="s">
        <v>18</v>
      </c>
      <c r="B11" s="3">
        <v>14000</v>
      </c>
      <c r="C11" s="10">
        <v>28</v>
      </c>
      <c r="D11" s="10">
        <f>B11*C11</f>
        <v>392000</v>
      </c>
    </row>
    <row r="12" spans="1:6" ht="15" thickBot="1" x14ac:dyDescent="0.35">
      <c r="A12" s="3" t="s">
        <v>19</v>
      </c>
      <c r="B12" s="3">
        <f>140</f>
        <v>140</v>
      </c>
      <c r="C12" s="10">
        <f>B6</f>
        <v>200</v>
      </c>
      <c r="D12" s="10">
        <f>B12*C12</f>
        <v>28000</v>
      </c>
    </row>
    <row r="13" spans="1:6" ht="15" thickBot="1" x14ac:dyDescent="0.35">
      <c r="A13" s="2" t="s">
        <v>20</v>
      </c>
      <c r="B13" s="1">
        <v>14000</v>
      </c>
      <c r="C13" s="8">
        <f>D13/B13</f>
        <v>30</v>
      </c>
      <c r="D13" s="8">
        <f>D11+D12</f>
        <v>420000</v>
      </c>
    </row>
    <row r="14" spans="1:6" x14ac:dyDescent="0.3">
      <c r="A14" s="14"/>
      <c r="B14" s="15"/>
      <c r="C14" s="16"/>
      <c r="D14" s="16"/>
    </row>
    <row r="16" spans="1:6" ht="15" thickBot="1" x14ac:dyDescent="0.35"/>
    <row r="17" spans="1:8" ht="23.4" thickBot="1" x14ac:dyDescent="0.35">
      <c r="A17" s="2" t="s">
        <v>21</v>
      </c>
      <c r="B17" s="2" t="s">
        <v>15</v>
      </c>
      <c r="C17" s="2" t="s">
        <v>22</v>
      </c>
      <c r="D17" s="2" t="s">
        <v>17</v>
      </c>
      <c r="E17" s="2" t="s">
        <v>21</v>
      </c>
      <c r="F17" s="2" t="s">
        <v>15</v>
      </c>
      <c r="G17" s="2" t="s">
        <v>22</v>
      </c>
      <c r="H17" s="2" t="s">
        <v>17</v>
      </c>
    </row>
    <row r="18" spans="1:8" ht="15" thickBot="1" x14ac:dyDescent="0.35">
      <c r="A18" s="3" t="s">
        <v>23</v>
      </c>
      <c r="B18" s="3">
        <v>2800</v>
      </c>
      <c r="C18" s="10">
        <v>27</v>
      </c>
      <c r="D18" s="10">
        <f>B18*C18</f>
        <v>75600</v>
      </c>
      <c r="E18" s="3" t="s">
        <v>24</v>
      </c>
      <c r="F18" s="11">
        <f>(3600*3)+(2100*2)</f>
        <v>15000</v>
      </c>
      <c r="G18" s="12">
        <f>C20</f>
        <v>29.5</v>
      </c>
      <c r="H18" s="12">
        <f>F18*G18</f>
        <v>442500</v>
      </c>
    </row>
    <row r="19" spans="1:8" ht="15" thickBot="1" x14ac:dyDescent="0.35">
      <c r="A19" s="3" t="s">
        <v>20</v>
      </c>
      <c r="B19" s="3">
        <f>B13</f>
        <v>14000</v>
      </c>
      <c r="C19" s="10">
        <f>C13</f>
        <v>30</v>
      </c>
      <c r="D19" s="10">
        <f>D13</f>
        <v>420000</v>
      </c>
      <c r="E19" s="3" t="s">
        <v>25</v>
      </c>
      <c r="F19" s="3">
        <f>B20-F18</f>
        <v>1800</v>
      </c>
      <c r="G19" s="10">
        <f>G18</f>
        <v>29.5</v>
      </c>
      <c r="H19" s="10">
        <f>F19*G19</f>
        <v>53100</v>
      </c>
    </row>
    <row r="20" spans="1:8" ht="15" thickBot="1" x14ac:dyDescent="0.35">
      <c r="A20" s="2" t="s">
        <v>26</v>
      </c>
      <c r="B20" s="1">
        <f>B18+B19</f>
        <v>16800</v>
      </c>
      <c r="C20" s="13">
        <f>D20/B20</f>
        <v>29.5</v>
      </c>
      <c r="D20" s="8">
        <f>D19+D18</f>
        <v>495600</v>
      </c>
      <c r="E20" s="2" t="s">
        <v>26</v>
      </c>
      <c r="F20" s="5">
        <f>F18+F19</f>
        <v>16800</v>
      </c>
      <c r="G20" s="8"/>
      <c r="H20" s="8">
        <f>H18+H19</f>
        <v>495600</v>
      </c>
    </row>
    <row r="22" spans="1:8" ht="15" thickBot="1" x14ac:dyDescent="0.35"/>
    <row r="23" spans="1:8" ht="15" thickBot="1" x14ac:dyDescent="0.35">
      <c r="A23" s="3" t="s">
        <v>14</v>
      </c>
      <c r="B23" s="3" t="s">
        <v>15</v>
      </c>
      <c r="C23" s="3" t="s">
        <v>22</v>
      </c>
      <c r="D23" s="3" t="s">
        <v>17</v>
      </c>
    </row>
    <row r="24" spans="1:8" ht="15" thickBot="1" x14ac:dyDescent="0.35">
      <c r="A24" s="3" t="s">
        <v>27</v>
      </c>
      <c r="B24" s="3">
        <f>2*2100</f>
        <v>4200</v>
      </c>
      <c r="C24" s="3">
        <f>G18</f>
        <v>29.5</v>
      </c>
      <c r="D24" s="3">
        <f>B24*C24</f>
        <v>123900</v>
      </c>
    </row>
    <row r="25" spans="1:8" ht="15" thickBot="1" x14ac:dyDescent="0.35">
      <c r="A25" s="3" t="s">
        <v>28</v>
      </c>
      <c r="B25" s="3">
        <v>1200</v>
      </c>
      <c r="C25" s="10">
        <v>66</v>
      </c>
      <c r="D25" s="3">
        <f>B25*C25</f>
        <v>79200</v>
      </c>
    </row>
    <row r="26" spans="1:8" ht="15" thickBot="1" x14ac:dyDescent="0.35">
      <c r="A26" s="3" t="s">
        <v>29</v>
      </c>
      <c r="B26" s="3">
        <f>B25</f>
        <v>1200</v>
      </c>
      <c r="C26" s="9">
        <f>C6</f>
        <v>23.2</v>
      </c>
      <c r="D26" s="3">
        <f t="shared" ref="D26:D27" si="1">B26*C26</f>
        <v>27840</v>
      </c>
    </row>
    <row r="27" spans="1:8" ht="15" thickBot="1" x14ac:dyDescent="0.35">
      <c r="A27" s="3" t="s">
        <v>2</v>
      </c>
      <c r="B27" s="3">
        <v>2100</v>
      </c>
      <c r="C27" s="9">
        <f>D6</f>
        <v>7.5</v>
      </c>
      <c r="D27" s="3">
        <f t="shared" si="1"/>
        <v>15750</v>
      </c>
    </row>
    <row r="28" spans="1:8" ht="15" thickBot="1" x14ac:dyDescent="0.35">
      <c r="A28" s="2" t="s">
        <v>30</v>
      </c>
      <c r="B28" s="1">
        <v>2100</v>
      </c>
      <c r="C28" s="8">
        <f>D28/B28</f>
        <v>117.47142857142858</v>
      </c>
      <c r="D28" s="1">
        <f>SUM(D24:D27)</f>
        <v>246690</v>
      </c>
    </row>
    <row r="29" spans="1:8" ht="15" thickBot="1" x14ac:dyDescent="0.35"/>
    <row r="30" spans="1:8" ht="23.4" thickBot="1" x14ac:dyDescent="0.35">
      <c r="A30" s="2" t="s">
        <v>21</v>
      </c>
      <c r="B30" s="2" t="s">
        <v>15</v>
      </c>
      <c r="C30" s="2" t="s">
        <v>22</v>
      </c>
      <c r="D30" s="2" t="s">
        <v>17</v>
      </c>
      <c r="E30" s="2" t="s">
        <v>21</v>
      </c>
      <c r="F30" s="2" t="s">
        <v>15</v>
      </c>
      <c r="G30" s="2" t="s">
        <v>22</v>
      </c>
      <c r="H30" s="2" t="s">
        <v>17</v>
      </c>
    </row>
    <row r="31" spans="1:8" ht="24.6" thickBot="1" x14ac:dyDescent="0.35">
      <c r="A31" s="3" t="s">
        <v>23</v>
      </c>
      <c r="B31" s="3">
        <v>300</v>
      </c>
      <c r="C31" s="3"/>
      <c r="D31" s="9">
        <f>D33-D32</f>
        <v>31710</v>
      </c>
      <c r="E31" s="3" t="s">
        <v>31</v>
      </c>
      <c r="F31" s="17">
        <v>2000</v>
      </c>
      <c r="G31" s="18">
        <f>C33</f>
        <v>116</v>
      </c>
      <c r="H31" s="18">
        <f>F31*G31</f>
        <v>232000</v>
      </c>
    </row>
    <row r="32" spans="1:8" ht="15" thickBot="1" x14ac:dyDescent="0.35">
      <c r="A32" s="3" t="s">
        <v>30</v>
      </c>
      <c r="B32" s="3">
        <f>B28</f>
        <v>2100</v>
      </c>
      <c r="C32" s="10">
        <f>C28</f>
        <v>117.47142857142858</v>
      </c>
      <c r="D32" s="9">
        <f>B32*C32</f>
        <v>246690</v>
      </c>
      <c r="E32" s="3" t="s">
        <v>25</v>
      </c>
      <c r="F32" s="3">
        <f>B33-F31</f>
        <v>400</v>
      </c>
      <c r="G32" s="10">
        <f>G31</f>
        <v>116</v>
      </c>
      <c r="H32" s="10">
        <f>F32*G32</f>
        <v>46400</v>
      </c>
    </row>
    <row r="33" spans="1:8" ht="15" thickBot="1" x14ac:dyDescent="0.35">
      <c r="A33" s="2" t="s">
        <v>26</v>
      </c>
      <c r="B33" s="1">
        <f>B31+B32</f>
        <v>2400</v>
      </c>
      <c r="C33" s="8">
        <v>116</v>
      </c>
      <c r="D33" s="8">
        <f>B33*C33</f>
        <v>278400</v>
      </c>
      <c r="E33" s="2" t="s">
        <v>26</v>
      </c>
      <c r="F33" s="1">
        <f>F31+F32</f>
        <v>2400</v>
      </c>
      <c r="G33" s="8"/>
      <c r="H33" s="8">
        <f>H31+H32</f>
        <v>278400</v>
      </c>
    </row>
    <row r="34" spans="1:8" ht="15" thickBot="1" x14ac:dyDescent="0.35"/>
    <row r="35" spans="1:8" ht="15" thickBot="1" x14ac:dyDescent="0.35">
      <c r="A35" s="2" t="s">
        <v>14</v>
      </c>
      <c r="B35" s="2" t="s">
        <v>15</v>
      </c>
      <c r="C35" s="2" t="s">
        <v>16</v>
      </c>
      <c r="D35" s="2" t="s">
        <v>17</v>
      </c>
    </row>
    <row r="36" spans="1:8" ht="24.6" thickBot="1" x14ac:dyDescent="0.35">
      <c r="A36" s="3" t="s">
        <v>32</v>
      </c>
      <c r="B36" s="17">
        <f>F31</f>
        <v>2000</v>
      </c>
      <c r="C36" s="18">
        <f>G31</f>
        <v>116</v>
      </c>
      <c r="D36" s="18">
        <f>B36*C36</f>
        <v>232000</v>
      </c>
    </row>
    <row r="37" spans="1:8" ht="15" thickBot="1" x14ac:dyDescent="0.35">
      <c r="A37" s="3" t="s">
        <v>3</v>
      </c>
      <c r="B37" s="3">
        <f>(2000*150)/100</f>
        <v>3000</v>
      </c>
      <c r="C37" s="10">
        <f>E6</f>
        <v>11.3</v>
      </c>
      <c r="D37" s="10">
        <f>B37*C37</f>
        <v>33900</v>
      </c>
    </row>
    <row r="38" spans="1:8" ht="15" thickBot="1" x14ac:dyDescent="0.35">
      <c r="A38" s="3" t="s">
        <v>4</v>
      </c>
      <c r="B38" s="3">
        <v>2000</v>
      </c>
      <c r="C38" s="10">
        <f>F6</f>
        <v>22</v>
      </c>
      <c r="D38" s="10">
        <f>B38*C38</f>
        <v>44000</v>
      </c>
    </row>
    <row r="39" spans="1:8" ht="15" thickBot="1" x14ac:dyDescent="0.35">
      <c r="A39" s="2" t="s">
        <v>33</v>
      </c>
      <c r="B39" s="1">
        <v>2000</v>
      </c>
      <c r="C39" s="8">
        <f>D39/B39</f>
        <v>154.94999999999999</v>
      </c>
      <c r="D39" s="8">
        <f>SUM(D36:D38)</f>
        <v>309900</v>
      </c>
    </row>
    <row r="40" spans="1:8" ht="15" thickBot="1" x14ac:dyDescent="0.35"/>
    <row r="41" spans="1:8" x14ac:dyDescent="0.3">
      <c r="A41" s="19" t="s">
        <v>14</v>
      </c>
      <c r="B41" s="6"/>
      <c r="C41" s="21" t="s">
        <v>16</v>
      </c>
      <c r="D41" s="21" t="s">
        <v>17</v>
      </c>
    </row>
    <row r="42" spans="1:8" ht="15" thickBot="1" x14ac:dyDescent="0.35">
      <c r="A42" s="20"/>
      <c r="B42" s="7" t="s">
        <v>15</v>
      </c>
      <c r="C42" s="22"/>
      <c r="D42" s="22"/>
    </row>
    <row r="43" spans="1:8" ht="15" thickBot="1" x14ac:dyDescent="0.35">
      <c r="A43" s="3" t="s">
        <v>34</v>
      </c>
      <c r="B43" s="3">
        <f>2000</f>
        <v>2000</v>
      </c>
      <c r="C43" s="10">
        <v>150</v>
      </c>
      <c r="D43" s="10">
        <f>B43*C43</f>
        <v>300000</v>
      </c>
    </row>
    <row r="44" spans="1:8" ht="15" thickBot="1" x14ac:dyDescent="0.35">
      <c r="A44" s="3" t="s">
        <v>33</v>
      </c>
      <c r="B44" s="3">
        <f>B39</f>
        <v>2000</v>
      </c>
      <c r="C44" s="10">
        <f>C39</f>
        <v>154.94999999999999</v>
      </c>
      <c r="D44" s="10">
        <f>D39</f>
        <v>309900</v>
      </c>
    </row>
    <row r="45" spans="1:8" ht="15" thickBot="1" x14ac:dyDescent="0.35">
      <c r="A45" s="2" t="s">
        <v>35</v>
      </c>
      <c r="B45" s="1">
        <f>B44</f>
        <v>2000</v>
      </c>
      <c r="C45" s="8">
        <f>D45/B45</f>
        <v>-4.95</v>
      </c>
      <c r="D45" s="8">
        <f>D43-D44</f>
        <v>-9900</v>
      </c>
    </row>
  </sheetData>
  <mergeCells count="3">
    <mergeCell ref="A41:A42"/>
    <mergeCell ref="C41:C42"/>
    <mergeCell ref="D41:D4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2019-09-03T19:28:24Z</dcterms:created>
  <dcterms:modified xsi:type="dcterms:W3CDTF">2019-09-11T12:20:21Z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8c42d278-a8bd-4229-9f69-57ffc79fc1ff</vt:lpwstr>
  </property>
</Properties>
</file>