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4 CG2P09\Thème 3 La synthèse budgétaire\"/>
    </mc:Choice>
  </mc:AlternateContent>
  <xr:revisionPtr revIDLastSave="0" documentId="8_{6F9354E9-FCC2-495E-BEDF-6DA461C76ED7}" xr6:coauthVersionLast="47" xr6:coauthVersionMax="47" xr10:uidLastSave="{00000000-0000-0000-0000-000000000000}"/>
  <bookViews>
    <workbookView xWindow="28680" yWindow="-120" windowWidth="25440" windowHeight="15390" xr2:uid="{F9F800B1-DF83-4A75-9780-26C7C4B075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1" i="1" l="1"/>
  <c r="J78" i="1"/>
  <c r="B78" i="1"/>
  <c r="J77" i="1"/>
  <c r="J76" i="1"/>
  <c r="J75" i="1"/>
  <c r="J79" i="1" s="1"/>
  <c r="B73" i="1"/>
  <c r="B80" i="1" s="1"/>
  <c r="E72" i="1"/>
  <c r="B71" i="1"/>
  <c r="D70" i="1"/>
  <c r="C70" i="1"/>
  <c r="B70" i="1"/>
  <c r="C69" i="1"/>
  <c r="D69" i="1" s="1"/>
  <c r="B69" i="1"/>
  <c r="D68" i="1"/>
  <c r="C68" i="1"/>
  <c r="C67" i="1"/>
  <c r="B67" i="1"/>
  <c r="E57" i="1"/>
  <c r="C41" i="1"/>
  <c r="B41" i="1"/>
  <c r="C40" i="1"/>
  <c r="D40" i="1" s="1"/>
  <c r="D39" i="1"/>
  <c r="E70" i="1" s="1"/>
  <c r="C39" i="1"/>
  <c r="C38" i="1"/>
  <c r="D38" i="1" s="1"/>
  <c r="E38" i="1" s="1"/>
  <c r="D37" i="1"/>
  <c r="D67" i="1" s="1"/>
  <c r="C37" i="1"/>
  <c r="B36" i="1"/>
  <c r="B48" i="1" s="1"/>
  <c r="D35" i="1"/>
  <c r="D36" i="1" s="1"/>
  <c r="B35" i="1"/>
  <c r="D31" i="1"/>
  <c r="D57" i="1" s="1"/>
  <c r="C31" i="1"/>
  <c r="C47" i="1" s="1"/>
  <c r="B31" i="1"/>
  <c r="B55" i="1" s="1"/>
  <c r="D30" i="1"/>
  <c r="C30" i="1"/>
  <c r="C35" i="1" s="1"/>
  <c r="C36" i="1" s="1"/>
  <c r="B30" i="1"/>
  <c r="B16" i="1"/>
  <c r="D14" i="1"/>
  <c r="D16" i="1" s="1"/>
  <c r="B14" i="1"/>
  <c r="B8" i="1"/>
  <c r="D7" i="1"/>
  <c r="E40" i="1" l="1"/>
  <c r="J65" i="1" s="1"/>
  <c r="E68" i="1"/>
  <c r="D55" i="1"/>
  <c r="C55" i="1"/>
  <c r="B58" i="1"/>
  <c r="B79" i="1" s="1"/>
  <c r="B81" i="1"/>
  <c r="C78" i="1" s="1"/>
  <c r="C49" i="1"/>
  <c r="D71" i="1" s="1"/>
  <c r="D65" i="1"/>
  <c r="E65" i="1" s="1"/>
  <c r="C48" i="1"/>
  <c r="E66" i="1"/>
  <c r="D48" i="1"/>
  <c r="E39" i="1"/>
  <c r="J66" i="1" s="1"/>
  <c r="D41" i="1"/>
  <c r="C64" i="1"/>
  <c r="B47" i="1"/>
  <c r="B49" i="1" s="1"/>
  <c r="C71" i="1" s="1"/>
  <c r="C56" i="1"/>
  <c r="E31" i="1"/>
  <c r="L63" i="1" s="1"/>
  <c r="L69" i="1" s="1"/>
  <c r="E37" i="1"/>
  <c r="J64" i="1" s="1"/>
  <c r="E36" i="1"/>
  <c r="J63" i="1" s="1"/>
  <c r="D47" i="1"/>
  <c r="J70" i="1" l="1"/>
  <c r="L77" i="1" s="1"/>
  <c r="L78" i="1" s="1"/>
  <c r="E56" i="1"/>
  <c r="E58" i="1" s="1"/>
  <c r="J82" i="1" s="1"/>
  <c r="J86" i="1" s="1"/>
  <c r="J88" i="1" s="1"/>
  <c r="D56" i="1"/>
  <c r="C58" i="1"/>
  <c r="C79" i="1" s="1"/>
  <c r="D49" i="1"/>
  <c r="E71" i="1" s="1"/>
  <c r="L83" i="1" s="1"/>
  <c r="D64" i="1"/>
  <c r="D73" i="1" s="1"/>
  <c r="D80" i="1" s="1"/>
  <c r="C73" i="1"/>
  <c r="C80" i="1" s="1"/>
  <c r="C81" i="1" s="1"/>
  <c r="D78" i="1" s="1"/>
  <c r="D81" i="1" s="1"/>
  <c r="L85" i="1" s="1"/>
  <c r="E73" i="1"/>
  <c r="D58" i="1"/>
  <c r="D79" i="1" s="1"/>
  <c r="J69" i="1"/>
  <c r="L82" i="1"/>
  <c r="L86" i="1" l="1"/>
  <c r="L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38" authorId="0" shapeId="0" xr:uid="{134F10A1-9D76-465D-8BD4-5B1FAEA0E1D6}">
      <text>
        <r>
          <rPr>
            <b/>
            <sz val="9"/>
            <color indexed="81"/>
            <rFont val="Tahoma"/>
            <family val="2"/>
          </rPr>
          <t>SB : 60000
CP : 60000*40% = 24000</t>
        </r>
        <r>
          <rPr>
            <sz val="9"/>
            <color indexed="81"/>
            <rFont val="Tahoma"/>
            <family val="2"/>
          </rPr>
          <t xml:space="preserve">
OU
SN : 60000 - 20%(60000) = 48000
CP + CS = 24000 + 12000 = 36000</t>
        </r>
      </text>
    </comment>
    <comment ref="C65" authorId="0" shapeId="0" xr:uid="{EBD992FB-8AB8-4FC1-95B3-805141F11778}">
      <text>
        <r>
          <rPr>
            <b/>
            <sz val="9"/>
            <color indexed="81"/>
            <rFont val="Tahoma"/>
            <family val="2"/>
          </rPr>
          <t>46440 * 30% = 13932€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2" authorId="0" shapeId="0" xr:uid="{F5DCAA04-460D-4A53-B09D-F8D622419D84}">
      <text>
        <r>
          <rPr>
            <b/>
            <sz val="9"/>
            <color indexed="81"/>
            <rFont val="Tahoma"/>
            <family val="2"/>
          </rPr>
          <t>6000€ Autres frais
79980€ Frs d'achat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<sst xmlns="http://schemas.openxmlformats.org/spreadsheetml/2006/main" count="138" uniqueCount="85">
  <si>
    <t>ACTIF</t>
  </si>
  <si>
    <t>Exercice N-1</t>
  </si>
  <si>
    <t>PASSIF</t>
  </si>
  <si>
    <t>Actif immobilisé</t>
  </si>
  <si>
    <t>Capitaux Propres</t>
  </si>
  <si>
    <t>Immobilisations corporelles (valeurs nettes)</t>
  </si>
  <si>
    <t>Capital</t>
  </si>
  <si>
    <t>Construction</t>
  </si>
  <si>
    <t>Reserves</t>
  </si>
  <si>
    <t>Matériel de bureau</t>
  </si>
  <si>
    <t>Mobilier</t>
  </si>
  <si>
    <t>TOTAL 1</t>
  </si>
  <si>
    <t>Dettes</t>
  </si>
  <si>
    <t>Actif circulant</t>
  </si>
  <si>
    <t>Emprunt</t>
  </si>
  <si>
    <t>Client</t>
  </si>
  <si>
    <t>Fournisseur</t>
  </si>
  <si>
    <t>Banque</t>
  </si>
  <si>
    <t>TVA a decaisser</t>
  </si>
  <si>
    <t>Dettes sociales</t>
  </si>
  <si>
    <t>TOTAL 2</t>
  </si>
  <si>
    <t>TOTAL GENERAL</t>
  </si>
  <si>
    <t>(1) Client : 30000 à 30 jours et 15000 à 60 jours</t>
  </si>
  <si>
    <t>(2) TVA à décaisser : 20 janvier N</t>
  </si>
  <si>
    <t>Quantité vendue</t>
  </si>
  <si>
    <t>(3) Fournisseurs : 19000 à 30 jours et 40000 à 45 jours</t>
  </si>
  <si>
    <t>J</t>
  </si>
  <si>
    <t>F</t>
  </si>
  <si>
    <t>M</t>
  </si>
  <si>
    <t>(4) Emprunt : Remboursement par trimestre. Prochain remboursement</t>
  </si>
  <si>
    <t>le 31/03/N : 32500€ (dont 2500€ d'intérêts)</t>
  </si>
  <si>
    <t>(5) Dettes sociales : 15 du mois suivant (15 janvier)</t>
  </si>
  <si>
    <t>PV HT</t>
  </si>
  <si>
    <t>PA HT</t>
  </si>
  <si>
    <t>BUDGET DES VENTES</t>
  </si>
  <si>
    <t>TOTAL</t>
  </si>
  <si>
    <t>Quantité</t>
  </si>
  <si>
    <t>CA HT</t>
  </si>
  <si>
    <t>BUDGET DES ACHATS</t>
  </si>
  <si>
    <t>Achats HT</t>
  </si>
  <si>
    <t>Loyer (HT)</t>
  </si>
  <si>
    <t>Salaires nets</t>
  </si>
  <si>
    <t>Charges sociales Pat  + Sal</t>
  </si>
  <si>
    <t>Autres frais (HT)</t>
  </si>
  <si>
    <t>BUDGET DE TVA</t>
  </si>
  <si>
    <t>TVA COLLECTEE</t>
  </si>
  <si>
    <t>TVA DEDUCTIBLE</t>
  </si>
  <si>
    <t>TVA A DECAISSER</t>
  </si>
  <si>
    <t>BUDGET DES ENCAISSEMENTS</t>
  </si>
  <si>
    <t>BILAN</t>
  </si>
  <si>
    <t>Créances clients au bilan</t>
  </si>
  <si>
    <t>CA Janvier</t>
  </si>
  <si>
    <t>CA Février</t>
  </si>
  <si>
    <t>CA Mars</t>
  </si>
  <si>
    <t>BUDGET DES DECAISSEMENTS</t>
  </si>
  <si>
    <t>COMPTE DE RESULTAT PREVISIONNEL</t>
  </si>
  <si>
    <t xml:space="preserve">BILAN </t>
  </si>
  <si>
    <t>CHARGES</t>
  </si>
  <si>
    <t>PRODUIT</t>
  </si>
  <si>
    <t>Dettes Frs au bilan</t>
  </si>
  <si>
    <t>Achat</t>
  </si>
  <si>
    <t>Ventes</t>
  </si>
  <si>
    <t>Achat janvier</t>
  </si>
  <si>
    <t>Loyer</t>
  </si>
  <si>
    <t>Achat février</t>
  </si>
  <si>
    <t>Autres frais</t>
  </si>
  <si>
    <t>Achat Mars</t>
  </si>
  <si>
    <t>Charges de personnel</t>
  </si>
  <si>
    <t>Intérêts</t>
  </si>
  <si>
    <t xml:space="preserve">Autres frais </t>
  </si>
  <si>
    <t>Amortissement</t>
  </si>
  <si>
    <t>Salaires nets (Salariés)</t>
  </si>
  <si>
    <t>TOTAL CHARGES</t>
  </si>
  <si>
    <t>TOTAL PRODUIT</t>
  </si>
  <si>
    <t>Charges sociales (Sal + Pat)</t>
  </si>
  <si>
    <t>Déficit</t>
  </si>
  <si>
    <t>TVA à décaisser</t>
  </si>
  <si>
    <t>Remboursement Emprunt</t>
  </si>
  <si>
    <t>BUDGET DE TRESORERIE</t>
  </si>
  <si>
    <t>Résultat</t>
  </si>
  <si>
    <t>Solde Initial</t>
  </si>
  <si>
    <t>-Amortissements</t>
  </si>
  <si>
    <t>Encaissements</t>
  </si>
  <si>
    <t>Décaissements</t>
  </si>
  <si>
    <t>Solde Final (SI + E -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</si>
</sst>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0" fillId="0" borderId="1" xfId="1" applyNumberFormat="1" applyFont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0" fontId="0" fillId="0" borderId="5" xfId="0" applyBorder="1" applyAlignment="1">
      <alignment horizontal="center"/>
    </xf>
    <xf numFmtId="0" fontId="0" fillId="2" borderId="1" xfId="0" applyFill="1" applyBorder="1"/>
    <xf numFmtId="164" fontId="0" fillId="3" borderId="1" xfId="0" applyNumberFormat="1" applyFill="1" applyBorder="1"/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44" fontId="0" fillId="0" borderId="1" xfId="1" applyFont="1" applyBorder="1"/>
    <xf numFmtId="44" fontId="2" fillId="0" borderId="1" xfId="0" applyNumberFormat="1" applyFont="1" applyBorder="1"/>
    <xf numFmtId="44" fontId="2" fillId="3" borderId="1" xfId="0" applyNumberFormat="1" applyFont="1" applyFill="1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164" fontId="2" fillId="0" borderId="1" xfId="1" applyNumberFormat="1" applyFont="1" applyBorder="1"/>
    <xf numFmtId="44" fontId="0" fillId="0" borderId="1" xfId="1" applyFont="1" applyBorder="1" applyAlignment="1"/>
    <xf numFmtId="44" fontId="0" fillId="0" borderId="4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0" applyNumberFormat="1" applyFill="1" applyBorder="1"/>
    <xf numFmtId="44" fontId="0" fillId="0" borderId="3" xfId="1" applyFont="1" applyBorder="1"/>
    <xf numFmtId="44" fontId="0" fillId="3" borderId="1" xfId="1" applyFont="1" applyFill="1" applyBorder="1"/>
    <xf numFmtId="164" fontId="0" fillId="4" borderId="1" xfId="1" applyNumberFormat="1" applyFont="1" applyFill="1" applyBorder="1"/>
    <xf numFmtId="0" fontId="0" fillId="0" borderId="6" xfId="0" applyBorder="1"/>
    <xf numFmtId="164" fontId="0" fillId="4" borderId="0" xfId="1" applyNumberFormat="1" applyFont="1" applyFill="1"/>
    <xf numFmtId="164" fontId="0" fillId="0" borderId="1" xfId="1" applyNumberFormat="1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164" fontId="0" fillId="0" borderId="0" xfId="0" applyNumberFormat="1"/>
    <xf numFmtId="0" fontId="2" fillId="0" borderId="7" xfId="0" applyFont="1" applyBorder="1" applyAlignment="1">
      <alignment horizontal="center"/>
    </xf>
    <xf numFmtId="164" fontId="0" fillId="3" borderId="1" xfId="1" applyNumberFormat="1" applyFont="1" applyFill="1" applyBorder="1"/>
    <xf numFmtId="0" fontId="0" fillId="0" borderId="6" xfId="0" quotePrefix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E031-9F10-43AF-AE7C-99880FA96B07}">
  <dimension ref="A2:M90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1" width="23.7109375" bestFit="1" customWidth="1"/>
    <col min="2" max="2" width="14.140625" bestFit="1" customWidth="1"/>
    <col min="3" max="3" width="16" customWidth="1"/>
    <col min="4" max="4" width="14.28515625" bestFit="1" customWidth="1"/>
    <col min="5" max="5" width="13.7109375" bestFit="1" customWidth="1"/>
    <col min="6" max="6" width="12.5703125" bestFit="1" customWidth="1"/>
    <col min="7" max="7" width="13.7109375" bestFit="1" customWidth="1"/>
    <col min="8" max="8" width="4.28515625" bestFit="1" customWidth="1"/>
    <col min="9" max="9" width="23.7109375" bestFit="1" customWidth="1"/>
    <col min="11" max="11" width="15.7109375" bestFit="1" customWidth="1"/>
  </cols>
  <sheetData>
    <row r="2" spans="1:4" x14ac:dyDescent="0.25">
      <c r="A2" s="1" t="s">
        <v>0</v>
      </c>
      <c r="B2" s="2" t="s">
        <v>1</v>
      </c>
      <c r="C2" s="1" t="s">
        <v>2</v>
      </c>
      <c r="D2" s="2" t="s">
        <v>1</v>
      </c>
    </row>
    <row r="3" spans="1:4" x14ac:dyDescent="0.25">
      <c r="A3" s="3" t="s">
        <v>3</v>
      </c>
      <c r="B3" s="2"/>
      <c r="C3" s="3" t="s">
        <v>4</v>
      </c>
      <c r="D3" s="2"/>
    </row>
    <row r="4" spans="1:4" ht="31.5" customHeight="1" x14ac:dyDescent="0.25">
      <c r="A4" s="4" t="s">
        <v>5</v>
      </c>
      <c r="B4" s="5"/>
      <c r="C4" s="2" t="s">
        <v>6</v>
      </c>
      <c r="D4" s="6">
        <v>100000</v>
      </c>
    </row>
    <row r="5" spans="1:4" x14ac:dyDescent="0.25">
      <c r="A5" s="2" t="s">
        <v>7</v>
      </c>
      <c r="B5" s="6">
        <v>200000</v>
      </c>
      <c r="C5" s="2" t="s">
        <v>8</v>
      </c>
      <c r="D5" s="6">
        <v>26600</v>
      </c>
    </row>
    <row r="6" spans="1:4" x14ac:dyDescent="0.25">
      <c r="A6" s="2" t="s">
        <v>9</v>
      </c>
      <c r="B6" s="6">
        <v>50000</v>
      </c>
      <c r="C6" s="2"/>
      <c r="D6" s="6"/>
    </row>
    <row r="7" spans="1:4" x14ac:dyDescent="0.25">
      <c r="A7" s="2" t="s">
        <v>10</v>
      </c>
      <c r="B7" s="6">
        <v>152000</v>
      </c>
      <c r="C7" s="7" t="s">
        <v>11</v>
      </c>
      <c r="D7" s="6">
        <f>D4+D5</f>
        <v>126600</v>
      </c>
    </row>
    <row r="8" spans="1:4" x14ac:dyDescent="0.25">
      <c r="A8" s="7" t="s">
        <v>11</v>
      </c>
      <c r="B8" s="6">
        <f>SUM(B5:B7)</f>
        <v>402000</v>
      </c>
      <c r="C8" s="2"/>
      <c r="D8" s="6"/>
    </row>
    <row r="9" spans="1:4" x14ac:dyDescent="0.25">
      <c r="A9" s="2"/>
      <c r="B9" s="6"/>
      <c r="C9" s="3" t="s">
        <v>12</v>
      </c>
      <c r="D9" s="6"/>
    </row>
    <row r="10" spans="1:4" x14ac:dyDescent="0.25">
      <c r="A10" s="3" t="s">
        <v>13</v>
      </c>
      <c r="B10" s="6"/>
      <c r="C10" s="2" t="s">
        <v>14</v>
      </c>
      <c r="D10" s="6">
        <v>250000</v>
      </c>
    </row>
    <row r="11" spans="1:4" x14ac:dyDescent="0.25">
      <c r="A11" s="2" t="s">
        <v>15</v>
      </c>
      <c r="B11" s="6">
        <v>45000</v>
      </c>
      <c r="C11" s="2" t="s">
        <v>16</v>
      </c>
      <c r="D11" s="6">
        <v>59000</v>
      </c>
    </row>
    <row r="12" spans="1:4" x14ac:dyDescent="0.25">
      <c r="A12" s="2" t="s">
        <v>17</v>
      </c>
      <c r="B12" s="6">
        <v>33500</v>
      </c>
      <c r="C12" s="2" t="s">
        <v>18</v>
      </c>
      <c r="D12" s="6">
        <v>14900</v>
      </c>
    </row>
    <row r="13" spans="1:4" x14ac:dyDescent="0.25">
      <c r="A13" s="2"/>
      <c r="B13" s="6"/>
      <c r="C13" s="2" t="s">
        <v>19</v>
      </c>
      <c r="D13" s="6">
        <v>30000</v>
      </c>
    </row>
    <row r="14" spans="1:4" x14ac:dyDescent="0.25">
      <c r="A14" s="7" t="s">
        <v>20</v>
      </c>
      <c r="B14" s="6">
        <f>SUM(B11:B12)</f>
        <v>78500</v>
      </c>
      <c r="C14" s="7" t="s">
        <v>20</v>
      </c>
      <c r="D14" s="6">
        <f>SUM(D10:D13)</f>
        <v>353900</v>
      </c>
    </row>
    <row r="15" spans="1:4" x14ac:dyDescent="0.25">
      <c r="A15" s="2"/>
      <c r="B15" s="6"/>
      <c r="C15" s="2"/>
      <c r="D15" s="6"/>
    </row>
    <row r="16" spans="1:4" x14ac:dyDescent="0.25">
      <c r="A16" s="7" t="s">
        <v>21</v>
      </c>
      <c r="B16" s="6">
        <f>B14+B8</f>
        <v>480500</v>
      </c>
      <c r="C16" s="7" t="s">
        <v>21</v>
      </c>
      <c r="D16" s="6">
        <f>D14+D7</f>
        <v>480500</v>
      </c>
    </row>
    <row r="18" spans="1:10" x14ac:dyDescent="0.25">
      <c r="A18" t="s">
        <v>22</v>
      </c>
    </row>
    <row r="19" spans="1:10" x14ac:dyDescent="0.25">
      <c r="A19" t="s">
        <v>23</v>
      </c>
      <c r="E19" s="8" t="s">
        <v>24</v>
      </c>
      <c r="F19" s="9"/>
      <c r="G19" s="10"/>
    </row>
    <row r="20" spans="1:10" x14ac:dyDescent="0.25">
      <c r="A20" t="s">
        <v>25</v>
      </c>
      <c r="E20" s="11" t="s">
        <v>26</v>
      </c>
      <c r="F20" s="11" t="s">
        <v>27</v>
      </c>
      <c r="G20" s="11" t="s">
        <v>28</v>
      </c>
    </row>
    <row r="21" spans="1:10" x14ac:dyDescent="0.25">
      <c r="A21" t="s">
        <v>29</v>
      </c>
      <c r="E21" s="2">
        <v>180</v>
      </c>
      <c r="F21" s="2">
        <v>200</v>
      </c>
      <c r="G21" s="2">
        <v>170</v>
      </c>
    </row>
    <row r="22" spans="1:10" x14ac:dyDescent="0.25">
      <c r="A22" t="s">
        <v>30</v>
      </c>
    </row>
    <row r="23" spans="1:10" x14ac:dyDescent="0.25">
      <c r="A23" t="s">
        <v>31</v>
      </c>
    </row>
    <row r="25" spans="1:10" x14ac:dyDescent="0.25">
      <c r="A25" t="s">
        <v>32</v>
      </c>
      <c r="B25">
        <v>720</v>
      </c>
    </row>
    <row r="26" spans="1:10" x14ac:dyDescent="0.25">
      <c r="A26" t="s">
        <v>33</v>
      </c>
      <c r="B26">
        <v>215</v>
      </c>
    </row>
    <row r="28" spans="1:10" x14ac:dyDescent="0.25">
      <c r="A28" s="12" t="s">
        <v>34</v>
      </c>
      <c r="B28" s="12"/>
      <c r="C28" s="12"/>
      <c r="D28" s="12"/>
      <c r="E28" s="13" t="s">
        <v>35</v>
      </c>
      <c r="J28" s="14"/>
    </row>
    <row r="29" spans="1:10" x14ac:dyDescent="0.25">
      <c r="A29" s="2"/>
      <c r="B29" s="11" t="s">
        <v>26</v>
      </c>
      <c r="C29" s="11" t="s">
        <v>27</v>
      </c>
      <c r="D29" s="11" t="s">
        <v>28</v>
      </c>
      <c r="E29" s="13"/>
      <c r="F29" s="15"/>
    </row>
    <row r="30" spans="1:10" x14ac:dyDescent="0.25">
      <c r="A30" s="2" t="s">
        <v>36</v>
      </c>
      <c r="B30" s="2">
        <f>E21</f>
        <v>180</v>
      </c>
      <c r="C30" s="2">
        <f>F21</f>
        <v>200</v>
      </c>
      <c r="D30" s="2">
        <f>G21</f>
        <v>170</v>
      </c>
      <c r="E30" s="16"/>
    </row>
    <row r="31" spans="1:10" x14ac:dyDescent="0.25">
      <c r="A31" s="2" t="s">
        <v>37</v>
      </c>
      <c r="B31" s="6">
        <f>B30*$B$25</f>
        <v>129600</v>
      </c>
      <c r="C31" s="6">
        <f t="shared" ref="C31:D31" si="0">C30*$B$25</f>
        <v>144000</v>
      </c>
      <c r="D31" s="6">
        <f t="shared" si="0"/>
        <v>122400</v>
      </c>
      <c r="E31" s="17">
        <f>SUM(B31:D31)</f>
        <v>396000</v>
      </c>
      <c r="J31" s="14"/>
    </row>
    <row r="32" spans="1:10" x14ac:dyDescent="0.25">
      <c r="J32" s="14"/>
    </row>
    <row r="33" spans="1:10" x14ac:dyDescent="0.25">
      <c r="A33" s="18" t="s">
        <v>38</v>
      </c>
      <c r="B33" s="18"/>
      <c r="C33" s="18"/>
      <c r="D33" s="18"/>
      <c r="E33" s="13" t="s">
        <v>35</v>
      </c>
    </row>
    <row r="34" spans="1:10" x14ac:dyDescent="0.25">
      <c r="A34" s="2"/>
      <c r="B34" s="11" t="s">
        <v>26</v>
      </c>
      <c r="C34" s="11" t="s">
        <v>27</v>
      </c>
      <c r="D34" s="11" t="s">
        <v>28</v>
      </c>
      <c r="E34" s="13"/>
      <c r="J34" s="14"/>
    </row>
    <row r="35" spans="1:10" x14ac:dyDescent="0.25">
      <c r="A35" s="2" t="s">
        <v>36</v>
      </c>
      <c r="B35" s="2">
        <f>B30</f>
        <v>180</v>
      </c>
      <c r="C35" s="2">
        <f>C30</f>
        <v>200</v>
      </c>
      <c r="D35" s="2">
        <f>D30</f>
        <v>170</v>
      </c>
      <c r="E35" s="16"/>
      <c r="J35" s="14"/>
    </row>
    <row r="36" spans="1:10" x14ac:dyDescent="0.25">
      <c r="A36" s="2" t="s">
        <v>39</v>
      </c>
      <c r="B36" s="6">
        <f>+B35*$B$26</f>
        <v>38700</v>
      </c>
      <c r="C36" s="6">
        <f t="shared" ref="C36:D36" si="1">+C35*$B$26</f>
        <v>43000</v>
      </c>
      <c r="D36" s="6">
        <f t="shared" si="1"/>
        <v>36550</v>
      </c>
      <c r="E36" s="17">
        <f>SUM(B36:D36)</f>
        <v>118250</v>
      </c>
    </row>
    <row r="37" spans="1:10" x14ac:dyDescent="0.25">
      <c r="A37" s="2" t="s">
        <v>40</v>
      </c>
      <c r="B37" s="6">
        <v>5200</v>
      </c>
      <c r="C37" s="6">
        <f t="shared" ref="C37:D40" si="2">B37</f>
        <v>5200</v>
      </c>
      <c r="D37" s="6">
        <f t="shared" si="2"/>
        <v>5200</v>
      </c>
      <c r="E37" s="17">
        <f>SUM(B37:D37)</f>
        <v>15600</v>
      </c>
    </row>
    <row r="38" spans="1:10" x14ac:dyDescent="0.25">
      <c r="A38" s="2" t="s">
        <v>41</v>
      </c>
      <c r="B38" s="6">
        <v>48000</v>
      </c>
      <c r="C38" s="6">
        <f t="shared" si="2"/>
        <v>48000</v>
      </c>
      <c r="D38" s="6">
        <f t="shared" si="2"/>
        <v>48000</v>
      </c>
      <c r="E38" s="17">
        <f t="shared" ref="E38:E40" si="3">SUM(B38:D38)</f>
        <v>144000</v>
      </c>
    </row>
    <row r="39" spans="1:10" x14ac:dyDescent="0.25">
      <c r="A39" s="2" t="s">
        <v>42</v>
      </c>
      <c r="B39" s="19">
        <v>36000</v>
      </c>
      <c r="C39" s="19">
        <f t="shared" si="2"/>
        <v>36000</v>
      </c>
      <c r="D39" s="19">
        <f t="shared" si="2"/>
        <v>36000</v>
      </c>
      <c r="E39" s="17">
        <f t="shared" si="3"/>
        <v>108000</v>
      </c>
    </row>
    <row r="40" spans="1:10" x14ac:dyDescent="0.25">
      <c r="A40" s="2" t="s">
        <v>43</v>
      </c>
      <c r="B40" s="6">
        <v>5000</v>
      </c>
      <c r="C40" s="6">
        <f t="shared" si="2"/>
        <v>5000</v>
      </c>
      <c r="D40" s="6">
        <f t="shared" si="2"/>
        <v>5000</v>
      </c>
      <c r="E40" s="17">
        <f t="shared" si="3"/>
        <v>15000</v>
      </c>
    </row>
    <row r="41" spans="1:10" x14ac:dyDescent="0.25">
      <c r="A41" s="7" t="s">
        <v>35</v>
      </c>
      <c r="B41" s="20">
        <f>SUM(B37:B40)</f>
        <v>94200</v>
      </c>
      <c r="C41" s="20">
        <f t="shared" ref="C41:D41" si="4">SUM(C37:C40)</f>
        <v>94200</v>
      </c>
      <c r="D41" s="20">
        <f t="shared" si="4"/>
        <v>94200</v>
      </c>
      <c r="E41" s="17"/>
    </row>
    <row r="45" spans="1:10" x14ac:dyDescent="0.25">
      <c r="A45" s="18" t="s">
        <v>44</v>
      </c>
      <c r="B45" s="18"/>
      <c r="C45" s="18"/>
      <c r="D45" s="18"/>
    </row>
    <row r="46" spans="1:10" x14ac:dyDescent="0.25">
      <c r="A46" s="2"/>
      <c r="B46" s="11" t="s">
        <v>26</v>
      </c>
      <c r="C46" s="11" t="s">
        <v>27</v>
      </c>
      <c r="D46" s="11" t="s">
        <v>28</v>
      </c>
    </row>
    <row r="47" spans="1:10" x14ac:dyDescent="0.25">
      <c r="A47" s="2" t="s">
        <v>45</v>
      </c>
      <c r="B47" s="21">
        <f>B31*0.2</f>
        <v>25920</v>
      </c>
      <c r="C47" s="21">
        <f>C31*0.2</f>
        <v>28800</v>
      </c>
      <c r="D47" s="21">
        <f>D31*0.2</f>
        <v>24480</v>
      </c>
    </row>
    <row r="48" spans="1:10" x14ac:dyDescent="0.25">
      <c r="A48" s="2" t="s">
        <v>46</v>
      </c>
      <c r="B48" s="6">
        <f>(B36+B37+B40)*0.2</f>
        <v>9780</v>
      </c>
      <c r="C48" s="6">
        <f>(C36+C37+C40)*0.2</f>
        <v>10640</v>
      </c>
      <c r="D48" s="6">
        <f>(D36+D37+D40)*0.2</f>
        <v>9350</v>
      </c>
    </row>
    <row r="49" spans="1:12" x14ac:dyDescent="0.25">
      <c r="A49" s="2" t="s">
        <v>47</v>
      </c>
      <c r="B49" s="19">
        <f>B47-B48</f>
        <v>16140</v>
      </c>
      <c r="C49" s="19">
        <f t="shared" ref="C49:D49" si="5">C47-C48</f>
        <v>18160</v>
      </c>
      <c r="D49" s="19">
        <f t="shared" si="5"/>
        <v>15130</v>
      </c>
    </row>
    <row r="52" spans="1:12" x14ac:dyDescent="0.25">
      <c r="A52" s="18" t="s">
        <v>48</v>
      </c>
      <c r="B52" s="18"/>
      <c r="C52" s="18"/>
      <c r="D52" s="18"/>
      <c r="E52" s="18"/>
    </row>
    <row r="53" spans="1:12" x14ac:dyDescent="0.25">
      <c r="A53" s="2"/>
      <c r="B53" s="11" t="s">
        <v>26</v>
      </c>
      <c r="C53" s="11" t="s">
        <v>27</v>
      </c>
      <c r="D53" s="11" t="s">
        <v>28</v>
      </c>
      <c r="E53" s="11" t="s">
        <v>49</v>
      </c>
    </row>
    <row r="54" spans="1:12" x14ac:dyDescent="0.25">
      <c r="A54" s="2" t="s">
        <v>50</v>
      </c>
      <c r="B54" s="22">
        <v>30000</v>
      </c>
      <c r="C54" s="22">
        <v>15000</v>
      </c>
      <c r="D54" s="22"/>
      <c r="E54" s="2"/>
    </row>
    <row r="55" spans="1:12" x14ac:dyDescent="0.25">
      <c r="A55" s="22" t="s">
        <v>51</v>
      </c>
      <c r="B55" s="22">
        <f>B31*1.2*0.35</f>
        <v>54432</v>
      </c>
      <c r="C55" s="22">
        <f>+B55/0.35*0.5</f>
        <v>77760</v>
      </c>
      <c r="D55" s="22">
        <f>+B55/0.35*0.15</f>
        <v>23328</v>
      </c>
      <c r="E55" s="2"/>
    </row>
    <row r="56" spans="1:12" x14ac:dyDescent="0.25">
      <c r="A56" s="22" t="s">
        <v>52</v>
      </c>
      <c r="B56" s="2"/>
      <c r="C56" s="22">
        <f>+C31*1.2*0.35</f>
        <v>60479.999999999993</v>
      </c>
      <c r="D56" s="22">
        <f>+C56/0.35*0.5</f>
        <v>86400</v>
      </c>
      <c r="E56" s="22">
        <f>+C56/0.35*0.15</f>
        <v>25920</v>
      </c>
    </row>
    <row r="57" spans="1:12" x14ac:dyDescent="0.25">
      <c r="A57" s="22" t="s">
        <v>53</v>
      </c>
      <c r="B57" s="2"/>
      <c r="C57" s="22"/>
      <c r="D57" s="22">
        <f>+D31*1.2*0.35</f>
        <v>51408</v>
      </c>
      <c r="E57" s="22">
        <f>+D31*1.2*0.65</f>
        <v>95472</v>
      </c>
    </row>
    <row r="58" spans="1:12" x14ac:dyDescent="0.25">
      <c r="A58" s="7" t="s">
        <v>35</v>
      </c>
      <c r="B58" s="23">
        <f>SUM(B54:B57)</f>
        <v>84432</v>
      </c>
      <c r="C58" s="23">
        <f t="shared" ref="C58:E58" si="6">SUM(C54:C57)</f>
        <v>153240</v>
      </c>
      <c r="D58" s="23">
        <f t="shared" si="6"/>
        <v>161136</v>
      </c>
      <c r="E58" s="24">
        <f t="shared" si="6"/>
        <v>121392</v>
      </c>
    </row>
    <row r="59" spans="1:12" ht="5.45" customHeight="1" x14ac:dyDescent="0.25"/>
    <row r="60" spans="1:12" ht="5.45" customHeight="1" x14ac:dyDescent="0.25"/>
    <row r="61" spans="1:12" x14ac:dyDescent="0.25">
      <c r="A61" s="18" t="s">
        <v>54</v>
      </c>
      <c r="B61" s="18"/>
      <c r="C61" s="18"/>
      <c r="D61" s="18"/>
      <c r="E61" s="18"/>
      <c r="I61" s="18" t="s">
        <v>55</v>
      </c>
      <c r="J61" s="18"/>
      <c r="K61" s="18"/>
      <c r="L61" s="18"/>
    </row>
    <row r="62" spans="1:12" x14ac:dyDescent="0.25">
      <c r="A62" s="2"/>
      <c r="B62" s="11" t="s">
        <v>26</v>
      </c>
      <c r="C62" s="11" t="s">
        <v>27</v>
      </c>
      <c r="D62" s="25" t="s">
        <v>28</v>
      </c>
      <c r="E62" s="11" t="s">
        <v>56</v>
      </c>
      <c r="I62" s="8" t="s">
        <v>57</v>
      </c>
      <c r="J62" s="10"/>
      <c r="K62" s="8" t="s">
        <v>58</v>
      </c>
      <c r="L62" s="10"/>
    </row>
    <row r="63" spans="1:12" x14ac:dyDescent="0.25">
      <c r="A63" s="2" t="s">
        <v>59</v>
      </c>
      <c r="B63" s="22">
        <v>19000</v>
      </c>
      <c r="C63" s="22">
        <v>40000</v>
      </c>
      <c r="D63" s="26"/>
      <c r="E63" s="2"/>
      <c r="I63" s="2" t="s">
        <v>60</v>
      </c>
      <c r="J63" s="27">
        <f>E36</f>
        <v>118250</v>
      </c>
      <c r="K63" s="2" t="s">
        <v>61</v>
      </c>
      <c r="L63" s="20">
        <f>E31</f>
        <v>396000</v>
      </c>
    </row>
    <row r="64" spans="1:12" x14ac:dyDescent="0.25">
      <c r="A64" s="28" t="s">
        <v>62</v>
      </c>
      <c r="B64" s="22"/>
      <c r="C64" s="22">
        <f>B36*1.2*0.3</f>
        <v>13932</v>
      </c>
      <c r="D64" s="29">
        <f>C64/0.3*0.7</f>
        <v>32507.999999999996</v>
      </c>
      <c r="E64" s="2"/>
      <c r="I64" s="2" t="s">
        <v>63</v>
      </c>
      <c r="J64" s="27">
        <f>E37</f>
        <v>15600</v>
      </c>
      <c r="K64" s="2"/>
      <c r="L64" s="2"/>
    </row>
    <row r="65" spans="1:13" x14ac:dyDescent="0.25">
      <c r="A65" s="22" t="s">
        <v>64</v>
      </c>
      <c r="B65" s="30"/>
      <c r="C65" s="30"/>
      <c r="D65" s="31">
        <f>C36*1.2*0.3</f>
        <v>15480</v>
      </c>
      <c r="E65" s="32">
        <f>D65/0.3*0.7</f>
        <v>36120</v>
      </c>
      <c r="I65" s="2" t="s">
        <v>65</v>
      </c>
      <c r="J65" s="27">
        <f>E40</f>
        <v>15000</v>
      </c>
      <c r="K65" s="2"/>
      <c r="L65" s="2"/>
    </row>
    <row r="66" spans="1:13" x14ac:dyDescent="0.25">
      <c r="A66" s="2" t="s">
        <v>66</v>
      </c>
      <c r="B66" s="22"/>
      <c r="C66" s="2"/>
      <c r="D66" s="33"/>
      <c r="E66" s="34">
        <f>D36*1.2</f>
        <v>43860</v>
      </c>
      <c r="F66" s="31"/>
      <c r="I66" s="2" t="s">
        <v>67</v>
      </c>
      <c r="J66" s="27">
        <f>E39+E38</f>
        <v>252000</v>
      </c>
      <c r="K66" s="2"/>
      <c r="L66" s="2"/>
    </row>
    <row r="67" spans="1:13" x14ac:dyDescent="0.25">
      <c r="A67" s="2" t="s">
        <v>63</v>
      </c>
      <c r="B67" s="22">
        <f>B37*1.2</f>
        <v>6240</v>
      </c>
      <c r="C67" s="22">
        <f>C37*1.2</f>
        <v>6240</v>
      </c>
      <c r="D67" s="22">
        <f>D37*1.2</f>
        <v>6240</v>
      </c>
      <c r="E67" s="2"/>
      <c r="I67" s="2" t="s">
        <v>68</v>
      </c>
      <c r="J67" s="35">
        <v>2500</v>
      </c>
      <c r="K67" s="2"/>
      <c r="L67" s="2"/>
    </row>
    <row r="68" spans="1:13" x14ac:dyDescent="0.25">
      <c r="A68" s="2" t="s">
        <v>69</v>
      </c>
      <c r="B68" s="22"/>
      <c r="C68" s="22">
        <f>B40*1.2</f>
        <v>6000</v>
      </c>
      <c r="D68" s="22">
        <f>C40*1.2</f>
        <v>6000</v>
      </c>
      <c r="E68" s="34">
        <f>D40*1.2</f>
        <v>6000</v>
      </c>
      <c r="I68" s="36" t="s">
        <v>70</v>
      </c>
      <c r="J68" s="37">
        <v>8750</v>
      </c>
    </row>
    <row r="69" spans="1:13" x14ac:dyDescent="0.25">
      <c r="A69" s="2" t="s">
        <v>71</v>
      </c>
      <c r="B69" s="22">
        <f>B38</f>
        <v>48000</v>
      </c>
      <c r="C69" s="22">
        <f>B69</f>
        <v>48000</v>
      </c>
      <c r="D69" s="26">
        <f>C69</f>
        <v>48000</v>
      </c>
      <c r="E69" s="2"/>
      <c r="I69" s="2" t="s">
        <v>72</v>
      </c>
      <c r="J69" s="38">
        <f>SUM(J63:J68)</f>
        <v>412100</v>
      </c>
      <c r="K69" s="6" t="s">
        <v>73</v>
      </c>
      <c r="L69" s="6">
        <f>SUM(L63:L67)</f>
        <v>396000</v>
      </c>
    </row>
    <row r="70" spans="1:13" x14ac:dyDescent="0.25">
      <c r="A70" s="2" t="s">
        <v>74</v>
      </c>
      <c r="B70" s="22">
        <f>D13</f>
        <v>30000</v>
      </c>
      <c r="C70" s="22">
        <f>B39</f>
        <v>36000</v>
      </c>
      <c r="D70" s="22">
        <f>C39</f>
        <v>36000</v>
      </c>
      <c r="E70" s="34">
        <f>D39</f>
        <v>36000</v>
      </c>
      <c r="I70" s="39" t="s">
        <v>75</v>
      </c>
      <c r="J70" s="40">
        <f>L69-J69</f>
        <v>-16100</v>
      </c>
      <c r="M70" s="41"/>
    </row>
    <row r="71" spans="1:13" x14ac:dyDescent="0.25">
      <c r="A71" s="2" t="s">
        <v>76</v>
      </c>
      <c r="B71" s="22">
        <f>+D12</f>
        <v>14900</v>
      </c>
      <c r="C71" s="22">
        <f>B49</f>
        <v>16140</v>
      </c>
      <c r="D71" s="26">
        <f>C49</f>
        <v>18160</v>
      </c>
      <c r="E71" s="34">
        <f>D49</f>
        <v>15130</v>
      </c>
    </row>
    <row r="72" spans="1:13" x14ac:dyDescent="0.25">
      <c r="A72" s="2" t="s">
        <v>77</v>
      </c>
      <c r="B72" s="22"/>
      <c r="C72" s="22"/>
      <c r="D72" s="26">
        <v>32500</v>
      </c>
      <c r="E72" s="22">
        <f>D50</f>
        <v>0</v>
      </c>
    </row>
    <row r="73" spans="1:13" x14ac:dyDescent="0.25">
      <c r="A73" s="7" t="s">
        <v>35</v>
      </c>
      <c r="B73" s="23">
        <f>SUM(B63:B72)</f>
        <v>118140</v>
      </c>
      <c r="C73" s="23">
        <f>SUM(C63:C72)</f>
        <v>166312</v>
      </c>
      <c r="D73" s="23">
        <f>SUM(D63:D72)</f>
        <v>194888</v>
      </c>
      <c r="E73" s="23">
        <f>SUM(E63:E72)</f>
        <v>137110</v>
      </c>
      <c r="I73" s="1" t="s">
        <v>0</v>
      </c>
      <c r="J73" s="2" t="s">
        <v>1</v>
      </c>
      <c r="K73" s="1" t="s">
        <v>2</v>
      </c>
      <c r="L73" s="2" t="s">
        <v>1</v>
      </c>
    </row>
    <row r="74" spans="1:13" x14ac:dyDescent="0.25">
      <c r="I74" s="3" t="s">
        <v>3</v>
      </c>
      <c r="J74" s="2"/>
      <c r="K74" s="3" t="s">
        <v>4</v>
      </c>
      <c r="L74" s="2"/>
    </row>
    <row r="75" spans="1:13" x14ac:dyDescent="0.25">
      <c r="I75" s="2" t="s">
        <v>7</v>
      </c>
      <c r="J75" s="6">
        <f>B5</f>
        <v>200000</v>
      </c>
      <c r="K75" s="2" t="s">
        <v>6</v>
      </c>
      <c r="L75" s="6">
        <v>100000</v>
      </c>
    </row>
    <row r="76" spans="1:13" x14ac:dyDescent="0.25">
      <c r="A76" s="42" t="s">
        <v>78</v>
      </c>
      <c r="B76" s="42"/>
      <c r="C76" s="42"/>
      <c r="D76" s="42"/>
      <c r="I76" s="2" t="s">
        <v>9</v>
      </c>
      <c r="J76" s="6">
        <f>B6</f>
        <v>50000</v>
      </c>
      <c r="K76" s="2" t="s">
        <v>8</v>
      </c>
      <c r="L76" s="6">
        <v>26600</v>
      </c>
    </row>
    <row r="77" spans="1:13" x14ac:dyDescent="0.25">
      <c r="A77" s="2"/>
      <c r="B77" s="11" t="s">
        <v>26</v>
      </c>
      <c r="C77" s="11" t="s">
        <v>27</v>
      </c>
      <c r="D77" s="11" t="s">
        <v>28</v>
      </c>
      <c r="I77" s="2" t="s">
        <v>10</v>
      </c>
      <c r="J77" s="6">
        <f>B7</f>
        <v>152000</v>
      </c>
      <c r="K77" s="2" t="s">
        <v>79</v>
      </c>
      <c r="L77" s="43">
        <f>J70</f>
        <v>-16100</v>
      </c>
    </row>
    <row r="78" spans="1:13" x14ac:dyDescent="0.25">
      <c r="A78" s="2" t="s">
        <v>80</v>
      </c>
      <c r="B78" s="22">
        <f>B12</f>
        <v>33500</v>
      </c>
      <c r="C78" s="22">
        <f>B81</f>
        <v>-208</v>
      </c>
      <c r="D78" s="22">
        <f t="shared" ref="D78" si="7">C81</f>
        <v>-13280</v>
      </c>
      <c r="I78" s="44" t="s">
        <v>81</v>
      </c>
      <c r="J78" s="41">
        <f>-J68</f>
        <v>-8750</v>
      </c>
      <c r="K78" s="7" t="s">
        <v>11</v>
      </c>
      <c r="L78" s="6">
        <f>L75+L76+L77</f>
        <v>110500</v>
      </c>
    </row>
    <row r="79" spans="1:13" x14ac:dyDescent="0.25">
      <c r="A79" s="28" t="s">
        <v>82</v>
      </c>
      <c r="B79" s="22">
        <f>B58</f>
        <v>84432</v>
      </c>
      <c r="C79" s="22">
        <f>C58</f>
        <v>153240</v>
      </c>
      <c r="D79" s="22">
        <f>D58</f>
        <v>161136</v>
      </c>
      <c r="I79" s="7" t="s">
        <v>11</v>
      </c>
      <c r="J79" s="6">
        <f>SUM(J75:J78)</f>
        <v>393250</v>
      </c>
      <c r="K79" s="2"/>
      <c r="L79" s="6"/>
    </row>
    <row r="80" spans="1:13" x14ac:dyDescent="0.25">
      <c r="A80" s="22" t="s">
        <v>83</v>
      </c>
      <c r="B80" s="30">
        <f>B73</f>
        <v>118140</v>
      </c>
      <c r="C80" s="30">
        <f t="shared" ref="C80:D80" si="8">C73</f>
        <v>166312</v>
      </c>
      <c r="D80" s="30">
        <f t="shared" si="8"/>
        <v>194888</v>
      </c>
      <c r="I80" s="2"/>
      <c r="J80" s="6"/>
      <c r="K80" s="3" t="s">
        <v>12</v>
      </c>
      <c r="L80" s="6"/>
    </row>
    <row r="81" spans="1:13" x14ac:dyDescent="0.25">
      <c r="A81" s="2" t="s">
        <v>84</v>
      </c>
      <c r="B81" s="22">
        <f>B78+B79-B80</f>
        <v>-208</v>
      </c>
      <c r="C81" s="22">
        <f t="shared" ref="C81:D81" si="9">C78+C79-C80</f>
        <v>-13280</v>
      </c>
      <c r="D81" s="34">
        <f t="shared" si="9"/>
        <v>-47032</v>
      </c>
      <c r="E81" s="31"/>
      <c r="I81" s="3" t="s">
        <v>13</v>
      </c>
      <c r="J81" s="6"/>
      <c r="K81" s="2" t="s">
        <v>14</v>
      </c>
      <c r="L81" s="43">
        <f>250000-30000</f>
        <v>220000</v>
      </c>
    </row>
    <row r="82" spans="1:13" x14ac:dyDescent="0.25">
      <c r="I82" s="2" t="s">
        <v>15</v>
      </c>
      <c r="J82" s="43">
        <f>E58</f>
        <v>121392</v>
      </c>
      <c r="K82" s="2" t="s">
        <v>16</v>
      </c>
      <c r="L82" s="43">
        <f>E68+E66+E65</f>
        <v>85980</v>
      </c>
    </row>
    <row r="83" spans="1:13" x14ac:dyDescent="0.25">
      <c r="I83" s="2"/>
      <c r="J83" s="6"/>
      <c r="K83" s="2" t="s">
        <v>18</v>
      </c>
      <c r="L83" s="43">
        <f>E71</f>
        <v>15130</v>
      </c>
    </row>
    <row r="84" spans="1:13" x14ac:dyDescent="0.25">
      <c r="I84" s="2"/>
      <c r="J84" s="6"/>
      <c r="K84" s="2" t="s">
        <v>19</v>
      </c>
      <c r="L84" s="43">
        <v>36000</v>
      </c>
    </row>
    <row r="85" spans="1:13" x14ac:dyDescent="0.25">
      <c r="I85" s="2"/>
      <c r="J85" s="6"/>
      <c r="K85" s="2" t="s">
        <v>17</v>
      </c>
      <c r="L85" s="43">
        <f>-D81</f>
        <v>47032</v>
      </c>
    </row>
    <row r="86" spans="1:13" x14ac:dyDescent="0.25">
      <c r="I86" s="7" t="s">
        <v>20</v>
      </c>
      <c r="J86" s="6">
        <f>SUM(J82:J83)</f>
        <v>121392</v>
      </c>
      <c r="K86" s="7" t="s">
        <v>20</v>
      </c>
      <c r="L86" s="6">
        <f>SUM(L81:L85)</f>
        <v>404142</v>
      </c>
    </row>
    <row r="87" spans="1:13" x14ac:dyDescent="0.25">
      <c r="I87" s="2"/>
      <c r="J87" s="6"/>
      <c r="K87" s="2"/>
      <c r="L87" s="6"/>
    </row>
    <row r="88" spans="1:13" x14ac:dyDescent="0.25">
      <c r="I88" s="7" t="s">
        <v>21</v>
      </c>
      <c r="J88" s="6">
        <f>J86+J79</f>
        <v>514642</v>
      </c>
      <c r="K88" s="7" t="s">
        <v>21</v>
      </c>
      <c r="L88" s="6">
        <f>L86+L78</f>
        <v>514642</v>
      </c>
      <c r="M88" s="41"/>
    </row>
    <row r="90" spans="1:13" x14ac:dyDescent="0.25">
      <c r="L90" s="41"/>
    </row>
  </sheetData>
  <mergeCells count="13">
    <mergeCell ref="A76:D76"/>
    <mergeCell ref="A45:D45"/>
    <mergeCell ref="A52:E52"/>
    <mergeCell ref="A61:E61"/>
    <mergeCell ref="I61:L61"/>
    <mergeCell ref="I62:J62"/>
    <mergeCell ref="K62:L62"/>
    <mergeCell ref="A4:B4"/>
    <mergeCell ref="E19:G19"/>
    <mergeCell ref="A28:D28"/>
    <mergeCell ref="E28:E29"/>
    <mergeCell ref="A33:D33"/>
    <mergeCell ref="E33:E3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2023-03-12T14:15:46Z</dcterms:created>
  <dcterms:modified xsi:type="dcterms:W3CDTF">2023-03-12T14:16:44Z</dcterms:modified>
</cp:coreProperties>
</file>