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C:\Users\e.noel\OneDrive - Universite Evry Val d'Essonne\BUT\Cours BUT\Cours BUT 1\R209 Controle de Gestion\Coût complet\Chapitre 1 Coût complet\Corrigés des exercices\"/>
    </mc:Choice>
  </mc:AlternateContent>
  <xr:revisionPtr revIDLastSave="0" documentId="13_ncr:1_{3EEB96B6-9198-41D0-A9A2-0F44250A2A4D}" xr6:coauthVersionLast="36" xr6:coauthVersionMax="36" xr10:uidLastSave="{00000000-0000-0000-0000-000000000000}"/>
  <bookViews>
    <workbookView xWindow="0" yWindow="0" windowWidth="28668" windowHeight="12036" xr2:uid="{00000000-000D-0000-FFFF-FFFF00000000}"/>
  </bookViews>
  <sheets>
    <sheet name="Corrigé Exo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2" i="1" l="1"/>
  <c r="E14" i="1"/>
  <c r="C12" i="1" l="1"/>
  <c r="E12" i="1" s="1"/>
  <c r="E13" i="1"/>
  <c r="C20" i="1"/>
  <c r="E20" i="1" s="1"/>
  <c r="E18" i="1" l="1"/>
  <c r="C28" i="1"/>
  <c r="B28" i="1"/>
  <c r="E27" i="1"/>
  <c r="E7" i="1"/>
  <c r="E11" i="1" s="1"/>
  <c r="D5" i="1"/>
  <c r="D18" i="1" l="1"/>
  <c r="E22" i="1"/>
  <c r="D28" i="1" s="1"/>
  <c r="E28" i="1" l="1"/>
  <c r="E29" i="1" s="1"/>
  <c r="D29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NOEL Eric</author>
  </authors>
  <commentList>
    <comment ref="C13" authorId="0" shapeId="0" xr:uid="{E8F31C50-6C03-4B2B-8A60-D115321ACA86}">
      <text>
        <r>
          <rPr>
            <b/>
            <sz val="9"/>
            <color indexed="81"/>
            <rFont val="Tahoma"/>
            <family val="2"/>
          </rPr>
          <t>50000 clés
Capacité : 10000 clés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20" authorId="0" shapeId="0" xr:uid="{00000000-0006-0000-0000-000003000000}">
      <text>
        <r>
          <rPr>
            <b/>
            <sz val="18"/>
            <color indexed="81"/>
            <rFont val="Tahoma"/>
            <family val="2"/>
          </rPr>
          <t>50000 * 4€ = 200 000€</t>
        </r>
        <r>
          <rPr>
            <sz val="1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<sst xmlns="http://schemas.openxmlformats.org/spreadsheetml/2006/main" count="30" uniqueCount="18">
  <si>
    <t>COUT D'APPROVISIONNEMENT</t>
  </si>
  <si>
    <t>Q</t>
  </si>
  <si>
    <t>PU</t>
  </si>
  <si>
    <t>M</t>
  </si>
  <si>
    <t>Composant</t>
  </si>
  <si>
    <t>Plastique</t>
  </si>
  <si>
    <t>TOTAL</t>
  </si>
  <si>
    <t>COUT DE PRODUCTION</t>
  </si>
  <si>
    <t>Coût d'approvisionnement</t>
  </si>
  <si>
    <t>COUT DE REVIENT</t>
  </si>
  <si>
    <t>Coût de production</t>
  </si>
  <si>
    <t>Charges de distribution</t>
  </si>
  <si>
    <t>Commission</t>
  </si>
  <si>
    <t>Charges d'administration</t>
  </si>
  <si>
    <t>RESULTAT ANALYTIQUE</t>
  </si>
  <si>
    <t>CA</t>
  </si>
  <si>
    <t xml:space="preserve">MOD </t>
  </si>
  <si>
    <t xml:space="preserve">Location du matériel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</si>
</sst>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-* #,##0.000\ &quot;€&quot;_-;\-* #,##0.000\ &quot;€&quot;_-;_-* &quot;-&quot;??\ &quot;€&quot;_-;_-@_-"/>
    <numFmt numFmtId="165" formatCode="#,##0.0000\ &quot;€&quot;;[Red]\-#,##0.0000\ &quot;€&quot;"/>
    <numFmt numFmtId="166" formatCode="_-* #,##0.0000\ &quot;€&quot;_-;\-* #,##0.0000\ &quot;€&quot;_-;_-* &quot;-&quot;??\ &quot;€&quot;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8"/>
      <name val="Calibri"/>
      <family val="2"/>
      <scheme val="minor"/>
    </font>
    <font>
      <b/>
      <sz val="18"/>
      <name val="Calibri"/>
      <family val="2"/>
      <scheme val="minor"/>
    </font>
    <font>
      <sz val="18"/>
      <color theme="0"/>
      <name val="Calibri"/>
      <family val="2"/>
      <scheme val="minor"/>
    </font>
    <font>
      <b/>
      <sz val="18"/>
      <color indexed="81"/>
      <name val="Tahoma"/>
      <family val="2"/>
    </font>
    <font>
      <sz val="18"/>
      <color indexed="81"/>
      <name val="Tahoma"/>
      <family val="2"/>
    </font>
    <font>
      <b/>
      <sz val="18"/>
      <color theme="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8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right" vertical="center"/>
    </xf>
    <xf numFmtId="8" fontId="3" fillId="0" borderId="1" xfId="0" applyNumberFormat="1" applyFont="1" applyBorder="1" applyAlignment="1">
      <alignment vertical="center"/>
    </xf>
    <xf numFmtId="0" fontId="3" fillId="0" borderId="1" xfId="0" applyFont="1" applyBorder="1"/>
    <xf numFmtId="164" fontId="3" fillId="0" borderId="1" xfId="0" applyNumberFormat="1" applyFont="1" applyBorder="1"/>
    <xf numFmtId="44" fontId="3" fillId="0" borderId="1" xfId="1" applyFont="1" applyBorder="1"/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right" vertical="center"/>
    </xf>
    <xf numFmtId="8" fontId="3" fillId="0" borderId="1" xfId="0" applyNumberFormat="1" applyFont="1" applyFill="1" applyBorder="1" applyAlignment="1">
      <alignment vertical="center"/>
    </xf>
    <xf numFmtId="9" fontId="3" fillId="0" borderId="1" xfId="0" applyNumberFormat="1" applyFont="1" applyFill="1" applyBorder="1" applyAlignment="1">
      <alignment vertical="center"/>
    </xf>
    <xf numFmtId="0" fontId="5" fillId="0" borderId="0" xfId="0" applyFont="1"/>
    <xf numFmtId="0" fontId="5" fillId="0" borderId="0" xfId="0" applyFont="1" applyFill="1"/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4" fillId="0" borderId="1" xfId="0" applyFont="1" applyFill="1" applyBorder="1"/>
    <xf numFmtId="0" fontId="4" fillId="0" borderId="2" xfId="0" applyFont="1" applyFill="1" applyBorder="1" applyAlignment="1"/>
    <xf numFmtId="166" fontId="4" fillId="0" borderId="3" xfId="0" applyNumberFormat="1" applyFont="1" applyFill="1" applyBorder="1" applyAlignment="1"/>
    <xf numFmtId="44" fontId="4" fillId="0" borderId="1" xfId="0" applyNumberFormat="1" applyFont="1" applyFill="1" applyBorder="1"/>
    <xf numFmtId="44" fontId="4" fillId="2" borderId="1" xfId="0" applyNumberFormat="1" applyFont="1" applyFill="1" applyBorder="1" applyAlignment="1">
      <alignment vertical="center"/>
    </xf>
    <xf numFmtId="0" fontId="4" fillId="3" borderId="1" xfId="0" applyFont="1" applyFill="1" applyBorder="1" applyAlignment="1">
      <alignment vertical="center"/>
    </xf>
    <xf numFmtId="44" fontId="4" fillId="3" borderId="1" xfId="0" applyNumberFormat="1" applyFont="1" applyFill="1" applyBorder="1" applyAlignment="1">
      <alignment vertical="center"/>
    </xf>
    <xf numFmtId="0" fontId="4" fillId="3" borderId="1" xfId="0" applyFont="1" applyFill="1" applyBorder="1"/>
    <xf numFmtId="44" fontId="4" fillId="3" borderId="1" xfId="0" applyNumberFormat="1" applyFont="1" applyFill="1" applyBorder="1"/>
    <xf numFmtId="0" fontId="4" fillId="4" borderId="1" xfId="0" applyFont="1" applyFill="1" applyBorder="1" applyAlignment="1">
      <alignment vertical="center"/>
    </xf>
    <xf numFmtId="0" fontId="4" fillId="4" borderId="1" xfId="0" applyFont="1" applyFill="1" applyBorder="1" applyAlignment="1">
      <alignment horizontal="right" vertical="center"/>
    </xf>
    <xf numFmtId="44" fontId="4" fillId="4" borderId="1" xfId="1" applyNumberFormat="1" applyFont="1" applyFill="1" applyBorder="1" applyAlignment="1">
      <alignment vertical="center"/>
    </xf>
    <xf numFmtId="44" fontId="4" fillId="4" borderId="1" xfId="0" applyNumberFormat="1" applyFont="1" applyFill="1" applyBorder="1" applyAlignment="1">
      <alignment vertical="center"/>
    </xf>
    <xf numFmtId="0" fontId="3" fillId="4" borderId="1" xfId="0" applyFont="1" applyFill="1" applyBorder="1" applyAlignment="1">
      <alignment vertical="center"/>
    </xf>
    <xf numFmtId="0" fontId="3" fillId="4" borderId="1" xfId="0" applyFont="1" applyFill="1" applyBorder="1" applyAlignment="1">
      <alignment horizontal="right" vertical="center"/>
    </xf>
    <xf numFmtId="8" fontId="3" fillId="4" borderId="1" xfId="0" applyNumberFormat="1" applyFont="1" applyFill="1" applyBorder="1" applyAlignment="1">
      <alignment vertical="center"/>
    </xf>
    <xf numFmtId="44" fontId="3" fillId="4" borderId="1" xfId="0" applyNumberFormat="1" applyFont="1" applyFill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right" vertical="center"/>
    </xf>
    <xf numFmtId="165" fontId="4" fillId="2" borderId="1" xfId="0" applyNumberFormat="1" applyFont="1" applyFill="1" applyBorder="1" applyAlignment="1">
      <alignment vertical="center"/>
    </xf>
    <xf numFmtId="0" fontId="3" fillId="2" borderId="1" xfId="0" applyFont="1" applyFill="1" applyBorder="1"/>
    <xf numFmtId="166" fontId="3" fillId="2" borderId="1" xfId="1" applyNumberFormat="1" applyFont="1" applyFill="1" applyBorder="1"/>
    <xf numFmtId="44" fontId="3" fillId="2" borderId="1" xfId="1" applyFont="1" applyFill="1" applyBorder="1"/>
    <xf numFmtId="0" fontId="8" fillId="5" borderId="1" xfId="0" applyFont="1" applyFill="1" applyBorder="1" applyAlignment="1">
      <alignment horizontal="right" vertical="center"/>
    </xf>
    <xf numFmtId="8" fontId="8" fillId="5" borderId="1" xfId="0" applyNumberFormat="1" applyFont="1" applyFill="1" applyBorder="1" applyAlignment="1">
      <alignment vertical="center"/>
    </xf>
    <xf numFmtId="0" fontId="5" fillId="0" borderId="1" xfId="0" applyFont="1" applyFill="1" applyBorder="1" applyAlignment="1">
      <alignment horizontal="right" vertical="center"/>
    </xf>
    <xf numFmtId="8" fontId="5" fillId="0" borderId="1" xfId="0" applyNumberFormat="1" applyFont="1" applyFill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4" fillId="5" borderId="2" xfId="0" applyFont="1" applyFill="1" applyBorder="1" applyAlignment="1">
      <alignment horizontal="center"/>
    </xf>
    <xf numFmtId="0" fontId="4" fillId="5" borderId="3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685800</xdr:colOff>
      <xdr:row>0</xdr:row>
      <xdr:rowOff>257175</xdr:rowOff>
    </xdr:from>
    <xdr:to>
      <xdr:col>19</xdr:col>
      <xdr:colOff>571500</xdr:colOff>
      <xdr:row>35</xdr:row>
      <xdr:rowOff>276225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7315200" y="257175"/>
          <a:ext cx="9791700" cy="103536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2000" b="1" cap="small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Exercice 1 </a:t>
          </a:r>
          <a:endParaRPr lang="fr-FR" sz="20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fr-FR" sz="2000" b="1" cap="small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fr-FR" sz="20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fr-FR" sz="2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Une entreprise fabrique des clés USB. Pour la production et les ventes du mois de Mars, les charges suivantes ont été constatées (Production mensuelle de clés : 50000 unités)</a:t>
          </a:r>
          <a:endParaRPr lang="fr-FR" sz="2000">
            <a:effectLst/>
          </a:endParaRPr>
        </a:p>
        <a:p>
          <a:r>
            <a:rPr lang="fr-FR" sz="2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fr-FR" sz="2000">
            <a:effectLst/>
          </a:endParaRPr>
        </a:p>
        <a:p>
          <a:pPr lvl="0"/>
          <a:r>
            <a:rPr lang="fr-FR" sz="20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Achat de 100000 composants électroniques  (2 composants par clé)	</a:t>
          </a:r>
          <a:r>
            <a:rPr lang="fr-FR" sz="2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54000€</a:t>
          </a:r>
        </a:p>
        <a:p>
          <a:pPr lvl="0"/>
          <a:r>
            <a:rPr lang="fr-FR" sz="20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Une clé nécessite 3mn de main d’œuvre	</a:t>
          </a:r>
          <a:r>
            <a:rPr lang="fr-FR" sz="2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	</a:t>
          </a:r>
        </a:p>
        <a:p>
          <a:pPr lvl="0"/>
          <a:r>
            <a:rPr lang="fr-FR" sz="20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Charges d’administrations	</a:t>
          </a:r>
          <a:r>
            <a:rPr lang="fr-FR" sz="2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					:  17200€</a:t>
          </a:r>
        </a:p>
        <a:p>
          <a:pPr lvl="0"/>
          <a:r>
            <a:rPr lang="fr-FR" sz="20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Coût horaire de la main d’œuvre		</a:t>
          </a:r>
          <a:r>
            <a:rPr lang="fr-FR" sz="2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			:  24€</a:t>
          </a:r>
        </a:p>
        <a:p>
          <a:pPr lvl="0"/>
          <a:r>
            <a:rPr lang="fr-FR" sz="20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Charges de distribution (hors commission)				:   8700€</a:t>
          </a:r>
        </a:p>
        <a:p>
          <a:pPr lvl="0"/>
          <a:r>
            <a:rPr lang="fr-FR" sz="20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Achat de 4000 Kg de plastique (une clé nécessite 80g de plastique)	:   3500€</a:t>
          </a:r>
        </a:p>
        <a:p>
          <a:pPr lvl="0"/>
          <a:r>
            <a:rPr lang="fr-FR" sz="20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Une clé USB est vendue 4€ HT</a:t>
          </a:r>
        </a:p>
        <a:p>
          <a:pPr lvl="0"/>
          <a:r>
            <a:rPr lang="fr-FR" sz="20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Coût de location mensuel d’un matériel 				: 1300€</a:t>
          </a:r>
        </a:p>
        <a:p>
          <a:pPr lvl="0"/>
          <a:r>
            <a:rPr lang="fr-FR" sz="20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Un matériel permet de fabriquer 10000 clés par mois</a:t>
          </a:r>
        </a:p>
        <a:p>
          <a:pPr lvl="0"/>
          <a:r>
            <a:rPr lang="fr-FR" sz="2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Taux de commission des commerciaux				:   6% du CA HT</a:t>
          </a:r>
        </a:p>
        <a:p>
          <a:r>
            <a:rPr lang="fr-FR" sz="2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lvl="0"/>
          <a:r>
            <a:rPr lang="fr-FR" sz="20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Calculez le coût d’approvisionnement</a:t>
          </a:r>
          <a:endParaRPr lang="fr-FR" sz="20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fr-FR" sz="20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Déterminez le coût de production total et pour une clé USB</a:t>
          </a:r>
          <a:endParaRPr lang="fr-FR" sz="20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fr-FR" sz="20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Calculez le coût de revient total et d’une clé USB</a:t>
          </a:r>
          <a:endParaRPr lang="fr-FR" sz="20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fr-FR" sz="20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Quel est le bénéfice généré sur la vente d’une clé ?</a:t>
          </a:r>
          <a:endParaRPr lang="fr-FR" sz="20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fr-FR" sz="2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fr-FR" sz="2000">
            <a:effectLst/>
          </a:endParaRPr>
        </a:p>
        <a:p>
          <a:endParaRPr lang="fr-FR" sz="2000"/>
        </a:p>
      </xdr:txBody>
    </xdr:sp>
    <xdr:clientData/>
  </xdr:twoCellAnchor>
  <xdr:twoCellAnchor>
    <xdr:from>
      <xdr:col>5</xdr:col>
      <xdr:colOff>243840</xdr:colOff>
      <xdr:row>6</xdr:row>
      <xdr:rowOff>152400</xdr:rowOff>
    </xdr:from>
    <xdr:to>
      <xdr:col>6</xdr:col>
      <xdr:colOff>152400</xdr:colOff>
      <xdr:row>10</xdr:row>
      <xdr:rowOff>266700</xdr:rowOff>
    </xdr:to>
    <xdr:sp macro="" textlink="">
      <xdr:nvSpPr>
        <xdr:cNvPr id="3" name="Flèche : courbe vers la gauche 2">
          <a:extLst>
            <a:ext uri="{FF2B5EF4-FFF2-40B4-BE49-F238E27FC236}">
              <a16:creationId xmlns:a16="http://schemas.microsoft.com/office/drawing/2014/main" id="{28F37C6D-F84E-4D76-A59A-F0A0D29DF249}"/>
            </a:ext>
          </a:extLst>
        </xdr:cNvPr>
        <xdr:cNvSpPr/>
      </xdr:nvSpPr>
      <xdr:spPr>
        <a:xfrm>
          <a:off x="7391400" y="1935480"/>
          <a:ext cx="693420" cy="1303020"/>
        </a:xfrm>
        <a:prstGeom prst="curved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>
            <a:solidFill>
              <a:schemeClr val="tx1"/>
            </a:solidFill>
          </a:endParaRPr>
        </a:p>
      </xdr:txBody>
    </xdr:sp>
    <xdr:clientData/>
  </xdr:twoCellAnchor>
  <xdr:twoCellAnchor>
    <xdr:from>
      <xdr:col>5</xdr:col>
      <xdr:colOff>190500</xdr:colOff>
      <xdr:row>13</xdr:row>
      <xdr:rowOff>83820</xdr:rowOff>
    </xdr:from>
    <xdr:to>
      <xdr:col>6</xdr:col>
      <xdr:colOff>99060</xdr:colOff>
      <xdr:row>17</xdr:row>
      <xdr:rowOff>198120</xdr:rowOff>
    </xdr:to>
    <xdr:sp macro="" textlink="">
      <xdr:nvSpPr>
        <xdr:cNvPr id="4" name="Flèche : courbe vers la gauche 3">
          <a:extLst>
            <a:ext uri="{FF2B5EF4-FFF2-40B4-BE49-F238E27FC236}">
              <a16:creationId xmlns:a16="http://schemas.microsoft.com/office/drawing/2014/main" id="{042EF0F4-B507-4777-874A-4814127B03C7}"/>
            </a:ext>
          </a:extLst>
        </xdr:cNvPr>
        <xdr:cNvSpPr/>
      </xdr:nvSpPr>
      <xdr:spPr>
        <a:xfrm>
          <a:off x="7338060" y="4526280"/>
          <a:ext cx="693420" cy="1303020"/>
        </a:xfrm>
        <a:prstGeom prst="curved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F29"/>
  <sheetViews>
    <sheetView showGridLines="0" tabSelected="1" topLeftCell="A16" workbookViewId="0">
      <selection activeCell="D32" sqref="D32"/>
    </sheetView>
  </sheetViews>
  <sheetFormatPr baseColWidth="10" defaultRowHeight="23.4" x14ac:dyDescent="0.45"/>
  <cols>
    <col min="2" max="2" width="44.44140625" style="1" customWidth="1"/>
    <col min="3" max="3" width="11.5546875" style="1" bestFit="1" customWidth="1"/>
    <col min="4" max="4" width="15.5546875" style="1" bestFit="1" customWidth="1"/>
    <col min="5" max="5" width="21.109375" style="1" bestFit="1" customWidth="1"/>
    <col min="6" max="6" width="11.44140625" style="1"/>
  </cols>
  <sheetData>
    <row r="3" spans="2:5" x14ac:dyDescent="0.45">
      <c r="B3" s="44" t="s">
        <v>0</v>
      </c>
      <c r="C3" s="44"/>
      <c r="D3" s="44"/>
      <c r="E3" s="44"/>
    </row>
    <row r="4" spans="2:5" x14ac:dyDescent="0.45">
      <c r="B4" s="2"/>
      <c r="C4" s="14" t="s">
        <v>1</v>
      </c>
      <c r="D4" s="14" t="s">
        <v>2</v>
      </c>
      <c r="E4" s="14" t="s">
        <v>3</v>
      </c>
    </row>
    <row r="5" spans="2:5" x14ac:dyDescent="0.45">
      <c r="B5" s="2" t="s">
        <v>4</v>
      </c>
      <c r="C5" s="3">
        <v>100000</v>
      </c>
      <c r="D5" s="4">
        <f>E5/C5</f>
        <v>0.54</v>
      </c>
      <c r="E5" s="4">
        <v>54000</v>
      </c>
    </row>
    <row r="6" spans="2:5" x14ac:dyDescent="0.45">
      <c r="B6" s="5" t="s">
        <v>5</v>
      </c>
      <c r="C6" s="5">
        <v>4000</v>
      </c>
      <c r="D6" s="6"/>
      <c r="E6" s="7">
        <v>3500</v>
      </c>
    </row>
    <row r="7" spans="2:5" x14ac:dyDescent="0.45">
      <c r="B7" s="24" t="s">
        <v>6</v>
      </c>
      <c r="C7" s="45"/>
      <c r="D7" s="46"/>
      <c r="E7" s="25">
        <f>E6+E5</f>
        <v>57500</v>
      </c>
    </row>
    <row r="8" spans="2:5" x14ac:dyDescent="0.45">
      <c r="B8" s="12"/>
      <c r="C8" s="12"/>
      <c r="D8" s="12"/>
      <c r="E8" s="12"/>
    </row>
    <row r="9" spans="2:5" x14ac:dyDescent="0.45">
      <c r="B9" s="44" t="s">
        <v>7</v>
      </c>
      <c r="C9" s="44"/>
      <c r="D9" s="44"/>
      <c r="E9" s="44"/>
    </row>
    <row r="10" spans="2:5" x14ac:dyDescent="0.45">
      <c r="B10" s="2"/>
      <c r="C10" s="14" t="s">
        <v>1</v>
      </c>
      <c r="D10" s="14" t="s">
        <v>2</v>
      </c>
      <c r="E10" s="14" t="s">
        <v>3</v>
      </c>
    </row>
    <row r="11" spans="2:5" x14ac:dyDescent="0.45">
      <c r="B11" s="22" t="s">
        <v>8</v>
      </c>
      <c r="C11" s="40"/>
      <c r="D11" s="41"/>
      <c r="E11" s="23">
        <f>E7</f>
        <v>57500</v>
      </c>
    </row>
    <row r="12" spans="2:5" x14ac:dyDescent="0.45">
      <c r="B12" s="2" t="s">
        <v>16</v>
      </c>
      <c r="C12" s="3">
        <f>50000*3/60</f>
        <v>2500</v>
      </c>
      <c r="D12" s="4">
        <v>24</v>
      </c>
      <c r="E12" s="4">
        <f>D12*C12</f>
        <v>60000</v>
      </c>
    </row>
    <row r="13" spans="2:5" ht="69" customHeight="1" x14ac:dyDescent="0.45">
      <c r="B13" s="16" t="s">
        <v>17</v>
      </c>
      <c r="C13" s="3">
        <v>5</v>
      </c>
      <c r="D13" s="4">
        <v>1300</v>
      </c>
      <c r="E13" s="4">
        <f>C13*D13</f>
        <v>6500</v>
      </c>
    </row>
    <row r="14" spans="2:5" x14ac:dyDescent="0.45">
      <c r="B14" s="26" t="s">
        <v>7</v>
      </c>
      <c r="C14" s="27"/>
      <c r="D14" s="28"/>
      <c r="E14" s="29">
        <f>SUM(E11:E13)</f>
        <v>124000</v>
      </c>
    </row>
    <row r="15" spans="2:5" x14ac:dyDescent="0.45">
      <c r="B15" s="13"/>
      <c r="C15" s="13"/>
      <c r="D15" s="13"/>
      <c r="E15" s="13"/>
    </row>
    <row r="16" spans="2:5" x14ac:dyDescent="0.45">
      <c r="B16" s="47" t="s">
        <v>9</v>
      </c>
      <c r="C16" s="47"/>
      <c r="D16" s="47"/>
      <c r="E16" s="47"/>
    </row>
    <row r="17" spans="2:5" x14ac:dyDescent="0.45">
      <c r="B17" s="8"/>
      <c r="C17" s="15" t="s">
        <v>1</v>
      </c>
      <c r="D17" s="15" t="s">
        <v>2</v>
      </c>
      <c r="E17" s="15" t="s">
        <v>3</v>
      </c>
    </row>
    <row r="18" spans="2:5" x14ac:dyDescent="0.45">
      <c r="B18" s="30" t="s">
        <v>10</v>
      </c>
      <c r="C18" s="31">
        <v>50000</v>
      </c>
      <c r="D18" s="32">
        <f>E18/C18</f>
        <v>2.48</v>
      </c>
      <c r="E18" s="33">
        <f>E14</f>
        <v>124000</v>
      </c>
    </row>
    <row r="19" spans="2:5" x14ac:dyDescent="0.45">
      <c r="B19" s="8" t="s">
        <v>11</v>
      </c>
      <c r="C19" s="42"/>
      <c r="D19" s="43"/>
      <c r="E19" s="10">
        <v>8700</v>
      </c>
    </row>
    <row r="20" spans="2:5" x14ac:dyDescent="0.45">
      <c r="B20" s="8" t="s">
        <v>12</v>
      </c>
      <c r="C20" s="9">
        <f>50000*4</f>
        <v>200000</v>
      </c>
      <c r="D20" s="11">
        <v>0.06</v>
      </c>
      <c r="E20" s="10">
        <f>C20*D20</f>
        <v>12000</v>
      </c>
    </row>
    <row r="21" spans="2:5" x14ac:dyDescent="0.45">
      <c r="B21" s="8" t="s">
        <v>13</v>
      </c>
      <c r="C21" s="42"/>
      <c r="D21" s="43"/>
      <c r="E21" s="10">
        <v>17200</v>
      </c>
    </row>
    <row r="22" spans="2:5" x14ac:dyDescent="0.45">
      <c r="B22" s="34" t="s">
        <v>9</v>
      </c>
      <c r="C22" s="35">
        <v>50000</v>
      </c>
      <c r="D22" s="36">
        <f>E22/C22</f>
        <v>3.238</v>
      </c>
      <c r="E22" s="21">
        <f>SUM(E18:E21)</f>
        <v>161900</v>
      </c>
    </row>
    <row r="23" spans="2:5" x14ac:dyDescent="0.45">
      <c r="B23" s="12"/>
      <c r="C23" s="12"/>
      <c r="D23" s="12"/>
      <c r="E23" s="12"/>
    </row>
    <row r="24" spans="2:5" x14ac:dyDescent="0.45">
      <c r="B24" s="12"/>
      <c r="C24" s="12"/>
      <c r="D24" s="12"/>
      <c r="E24" s="12"/>
    </row>
    <row r="25" spans="2:5" x14ac:dyDescent="0.45">
      <c r="B25" s="44" t="s">
        <v>14</v>
      </c>
      <c r="C25" s="44"/>
      <c r="D25" s="44"/>
      <c r="E25" s="44"/>
    </row>
    <row r="26" spans="2:5" x14ac:dyDescent="0.45">
      <c r="B26" s="2"/>
      <c r="C26" s="14" t="s">
        <v>1</v>
      </c>
      <c r="D26" s="14" t="s">
        <v>2</v>
      </c>
      <c r="E26" s="14" t="s">
        <v>3</v>
      </c>
    </row>
    <row r="27" spans="2:5" x14ac:dyDescent="0.45">
      <c r="B27" s="2" t="s">
        <v>15</v>
      </c>
      <c r="C27" s="3">
        <v>50000</v>
      </c>
      <c r="D27" s="4">
        <v>4</v>
      </c>
      <c r="E27" s="4">
        <f>+C27*D27</f>
        <v>200000</v>
      </c>
    </row>
    <row r="28" spans="2:5" x14ac:dyDescent="0.45">
      <c r="B28" s="37" t="str">
        <f>+B22</f>
        <v>COUT DE REVIENT</v>
      </c>
      <c r="C28" s="37">
        <f t="shared" ref="C28:E28" si="0">+C22</f>
        <v>50000</v>
      </c>
      <c r="D28" s="38">
        <f t="shared" si="0"/>
        <v>3.238</v>
      </c>
      <c r="E28" s="39">
        <f t="shared" si="0"/>
        <v>161900</v>
      </c>
    </row>
    <row r="29" spans="2:5" x14ac:dyDescent="0.45">
      <c r="B29" s="17" t="s">
        <v>14</v>
      </c>
      <c r="C29" s="18">
        <v>50000</v>
      </c>
      <c r="D29" s="19">
        <f>+E29/C29</f>
        <v>0.76200000000000001</v>
      </c>
      <c r="E29" s="20">
        <f>+E27-E28</f>
        <v>38100</v>
      </c>
    </row>
  </sheetData>
  <mergeCells count="5">
    <mergeCell ref="B3:E3"/>
    <mergeCell ref="C7:D7"/>
    <mergeCell ref="B9:E9"/>
    <mergeCell ref="B16:E16"/>
    <mergeCell ref="B25:E25"/>
  </mergeCells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Corrigé Exo1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NOEL Eric</dc:creator>
  <cp:lastModifiedBy>Eric Noel</cp:lastModifiedBy>
  <dcterms:created xsi:type="dcterms:W3CDTF">2020-03-16T12:28:57Z</dcterms:created>
  <dcterms:modified xsi:type="dcterms:W3CDTF">2025-02-09T15:17:51Z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8964aeb2-f4bf-4209-a7cb-e9373442b922</vt:lpwstr>
  </property>
</Properties>
</file>