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2/CG2P/R3 CG2P11/2024 2025/Chapitre 1/"/>
    </mc:Choice>
  </mc:AlternateContent>
  <xr:revisionPtr revIDLastSave="0" documentId="8_{AA9E1B2E-694D-4335-B959-22F0AC7A6D9C}" xr6:coauthVersionLast="36" xr6:coauthVersionMax="36" xr10:uidLastSave="{00000000-0000-0000-0000-000000000000}"/>
  <bookViews>
    <workbookView xWindow="0" yWindow="0" windowWidth="28800" windowHeight="11928" xr2:uid="{8B6A16E3-119B-4447-BFF0-741B4AB8A5D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E60" i="1"/>
  <c r="E61" i="1"/>
  <c r="E62" i="1" s="1"/>
  <c r="E63" i="1" s="1"/>
  <c r="B61" i="1"/>
  <c r="B62" i="1" s="1"/>
  <c r="D62" i="1" s="1"/>
  <c r="B60" i="1"/>
  <c r="B59" i="1"/>
  <c r="D51" i="1"/>
  <c r="C38" i="1"/>
  <c r="D38" i="1" s="1"/>
  <c r="B30" i="1"/>
  <c r="B20" i="1"/>
  <c r="I12" i="1"/>
  <c r="D12" i="1"/>
  <c r="E6" i="1"/>
  <c r="E7" i="1" s="1"/>
  <c r="G13" i="1" s="1"/>
  <c r="G14" i="1" s="1"/>
  <c r="B6" i="1"/>
  <c r="B7" i="1" s="1"/>
  <c r="B13" i="1" s="1"/>
  <c r="B14" i="1" s="1"/>
  <c r="C6" i="1"/>
  <c r="F6" i="1" s="1"/>
  <c r="D5" i="1"/>
  <c r="G5" i="1"/>
  <c r="D60" i="1" l="1"/>
  <c r="G62" i="1"/>
  <c r="B63" i="1"/>
  <c r="F60" i="1"/>
  <c r="G60" i="1" s="1"/>
  <c r="D6" i="1"/>
  <c r="D7" i="1" s="1"/>
  <c r="C7" i="1" s="1"/>
  <c r="C13" i="1" s="1"/>
  <c r="D13" i="1" s="1"/>
  <c r="D14" i="1" s="1"/>
  <c r="C14" i="1" s="1"/>
  <c r="C15" i="1" s="1"/>
  <c r="B23" i="1"/>
  <c r="D23" i="1" s="1"/>
  <c r="G6" i="1"/>
  <c r="G7" i="1" s="1"/>
  <c r="F7" i="1" s="1"/>
  <c r="H13" i="1" s="1"/>
  <c r="I13" i="1" s="1"/>
  <c r="I14" i="1" s="1"/>
  <c r="H14" i="1" s="1"/>
  <c r="H15" i="1" s="1"/>
  <c r="B24" i="1" l="1"/>
  <c r="B29" i="1" s="1"/>
  <c r="I15" i="1"/>
  <c r="C30" i="1"/>
  <c r="D30" i="1" s="1"/>
  <c r="D15" i="1"/>
  <c r="C20" i="1"/>
  <c r="D20" i="1" s="1"/>
  <c r="D24" i="1" s="1"/>
  <c r="B33" i="1" l="1"/>
  <c r="B37" i="1" s="1"/>
  <c r="C24" i="1"/>
  <c r="C29" i="1" s="1"/>
  <c r="D29" i="1" s="1"/>
  <c r="D33" i="1" s="1"/>
  <c r="C33" i="1" l="1"/>
  <c r="D44" i="1"/>
  <c r="B52" i="1"/>
  <c r="B53" i="1" s="1"/>
  <c r="B39" i="1"/>
  <c r="D37" i="1"/>
  <c r="B40" i="1"/>
  <c r="D39" i="1"/>
  <c r="D40" i="1" l="1"/>
  <c r="F40" i="1" s="1"/>
  <c r="G59" i="1" l="1"/>
  <c r="F59" i="1" s="1"/>
  <c r="C40" i="1"/>
  <c r="G61" i="1" s="1"/>
  <c r="G63" i="1" s="1"/>
  <c r="D45" i="1"/>
  <c r="D46" i="1" s="1"/>
  <c r="C46" i="1" s="1"/>
  <c r="C52" i="1" s="1"/>
  <c r="D52" i="1" s="1"/>
  <c r="D53" i="1" s="1"/>
  <c r="C53" i="1" s="1"/>
  <c r="C54" i="1" s="1"/>
  <c r="D54" i="1" s="1"/>
  <c r="C59" i="1" l="1"/>
  <c r="D59" i="1" s="1"/>
  <c r="D61" i="1" s="1"/>
  <c r="D63" i="1" s="1"/>
  <c r="F61" i="1"/>
  <c r="F63" i="1" s="1"/>
  <c r="C61" i="1"/>
  <c r="C63" i="1" s="1"/>
</calcChain>
</file>

<file path=xl/sharedStrings.xml><?xml version="1.0" encoding="utf-8"?>
<sst xmlns="http://schemas.openxmlformats.org/spreadsheetml/2006/main" count="83" uniqueCount="39">
  <si>
    <t>COUT D'ACHAT</t>
  </si>
  <si>
    <t>Q</t>
  </si>
  <si>
    <t>PU</t>
  </si>
  <si>
    <t>M</t>
  </si>
  <si>
    <t>M1</t>
  </si>
  <si>
    <t>M2</t>
  </si>
  <si>
    <t>Achat</t>
  </si>
  <si>
    <t>C. Indirectes</t>
  </si>
  <si>
    <t>TOTAL</t>
  </si>
  <si>
    <t>STOCK M1</t>
  </si>
  <si>
    <t>STOCK M2</t>
  </si>
  <si>
    <t>SI</t>
  </si>
  <si>
    <t>ENTREE</t>
  </si>
  <si>
    <t>SORTIE</t>
  </si>
  <si>
    <t>Consommation de M1</t>
  </si>
  <si>
    <t>MOD</t>
  </si>
  <si>
    <t>Coût évacuation des déchets</t>
  </si>
  <si>
    <t>Coût de production de M1</t>
  </si>
  <si>
    <t>COUT DE PRODUCTION  A LA SORTIE DE L'ATELIER B</t>
  </si>
  <si>
    <t>Consommation de M2</t>
  </si>
  <si>
    <t>COUT DE PRODUCTION  SOUS PRODUIT P2</t>
  </si>
  <si>
    <t>CA</t>
  </si>
  <si>
    <t>Vente</t>
  </si>
  <si>
    <t>Marge</t>
  </si>
  <si>
    <t>Frais Annexe</t>
  </si>
  <si>
    <t>COUT DE PRODUCTION  PRODUIT P1</t>
  </si>
  <si>
    <t>STOCK P1</t>
  </si>
  <si>
    <t xml:space="preserve">COUT DE REVIENT </t>
  </si>
  <si>
    <t>P1</t>
  </si>
  <si>
    <t>P2</t>
  </si>
  <si>
    <t>Coût des production des produits vendus</t>
  </si>
  <si>
    <t>Chgs de distribution</t>
  </si>
  <si>
    <t>COUT DE REVIENT</t>
  </si>
  <si>
    <t>RESULTAT</t>
  </si>
  <si>
    <t>COUT DE PRODUCTION DE M1 LA SORTIE DE L'ATELIER A</t>
  </si>
  <si>
    <t>COUT DE PRODUCTION  SOUS PRODUIT P2 (Charges communes)</t>
  </si>
  <si>
    <t>Coût de production des charges communes du P2</t>
  </si>
  <si>
    <t>Coût de production des charges communes P1/P2</t>
  </si>
  <si>
    <t>CONSOMMATION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</si>
</sst>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0" fontId="0" fillId="0" borderId="1" xfId="0" applyFill="1" applyBorder="1"/>
    <xf numFmtId="44" fontId="0" fillId="0" borderId="1" xfId="0" applyNumberFormat="1" applyBorder="1"/>
    <xf numFmtId="0" fontId="2" fillId="0" borderId="1" xfId="0" applyFont="1" applyFill="1" applyBorder="1"/>
    <xf numFmtId="44" fontId="2" fillId="0" borderId="1" xfId="0" applyNumberFormat="1" applyFont="1" applyBorder="1"/>
    <xf numFmtId="0" fontId="0" fillId="0" borderId="2" xfId="0" applyBorder="1" applyAlignment="1">
      <alignment horizontal="center"/>
    </xf>
    <xf numFmtId="0" fontId="0" fillId="2" borderId="1" xfId="0" applyFill="1" applyBorder="1"/>
    <xf numFmtId="8" fontId="0" fillId="2" borderId="1" xfId="1" applyNumberFormat="1" applyFont="1" applyFill="1" applyBorder="1"/>
    <xf numFmtId="44" fontId="0" fillId="2" borderId="1" xfId="1" applyFont="1" applyFill="1" applyBorder="1"/>
    <xf numFmtId="0" fontId="2" fillId="2" borderId="1" xfId="0" applyFont="1" applyFill="1" applyBorder="1"/>
    <xf numFmtId="44" fontId="2" fillId="2" borderId="1" xfId="1" applyFont="1" applyFill="1" applyBorder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791E8-CB78-410D-AEA4-A0A33EF5E931}">
  <dimension ref="A2:K63"/>
  <sheetViews>
    <sheetView showGridLines="0" tabSelected="1" zoomScale="140" zoomScaleNormal="140" workbookViewId="0">
      <selection activeCell="E21" sqref="E21"/>
    </sheetView>
  </sheetViews>
  <sheetFormatPr baseColWidth="10" defaultRowHeight="14.4" x14ac:dyDescent="0.3"/>
  <cols>
    <col min="1" max="1" width="51.6640625" customWidth="1"/>
    <col min="4" max="4" width="12.5546875" bestFit="1" customWidth="1"/>
    <col min="6" max="6" width="17" customWidth="1"/>
  </cols>
  <sheetData>
    <row r="2" spans="1:11" x14ac:dyDescent="0.3">
      <c r="A2" s="18" t="s">
        <v>0</v>
      </c>
      <c r="B2" s="18"/>
      <c r="C2" s="18"/>
      <c r="D2" s="18"/>
      <c r="E2" s="18"/>
      <c r="F2" s="18"/>
      <c r="G2" s="18"/>
    </row>
    <row r="3" spans="1:11" x14ac:dyDescent="0.3">
      <c r="B3" s="20" t="s">
        <v>4</v>
      </c>
      <c r="C3" s="20"/>
      <c r="D3" s="20"/>
      <c r="E3" s="20" t="s">
        <v>5</v>
      </c>
      <c r="F3" s="20"/>
      <c r="G3" s="20"/>
    </row>
    <row r="4" spans="1:11" x14ac:dyDescent="0.3">
      <c r="A4" s="2"/>
      <c r="B4" s="3" t="s">
        <v>1</v>
      </c>
      <c r="C4" s="3" t="s">
        <v>2</v>
      </c>
      <c r="D4" s="3" t="s">
        <v>3</v>
      </c>
      <c r="E4" s="3" t="s">
        <v>1</v>
      </c>
      <c r="F4" s="3" t="s">
        <v>2</v>
      </c>
      <c r="G4" s="3" t="s">
        <v>3</v>
      </c>
    </row>
    <row r="5" spans="1:11" x14ac:dyDescent="0.3">
      <c r="A5" s="2" t="s">
        <v>6</v>
      </c>
      <c r="B5" s="2">
        <v>1500</v>
      </c>
      <c r="C5" s="4">
        <v>2.1</v>
      </c>
      <c r="D5" s="4">
        <f>B5*C5</f>
        <v>3150</v>
      </c>
      <c r="E5" s="2">
        <v>2000</v>
      </c>
      <c r="F5" s="6">
        <v>1.6</v>
      </c>
      <c r="G5" s="6">
        <f>E5*F5</f>
        <v>3200</v>
      </c>
    </row>
    <row r="6" spans="1:11" x14ac:dyDescent="0.3">
      <c r="A6" s="2" t="s">
        <v>7</v>
      </c>
      <c r="B6" s="2">
        <f>B5</f>
        <v>1500</v>
      </c>
      <c r="C6" s="4">
        <f>2100/3500</f>
        <v>0.6</v>
      </c>
      <c r="D6" s="4">
        <f>B6*C6</f>
        <v>900</v>
      </c>
      <c r="E6" s="2">
        <f>E5</f>
        <v>2000</v>
      </c>
      <c r="F6" s="6">
        <f>C6</f>
        <v>0.6</v>
      </c>
      <c r="G6" s="6">
        <f>E6*F6</f>
        <v>1200</v>
      </c>
    </row>
    <row r="7" spans="1:11" x14ac:dyDescent="0.3">
      <c r="A7" s="5" t="s">
        <v>8</v>
      </c>
      <c r="B7" s="5">
        <f>B6</f>
        <v>1500</v>
      </c>
      <c r="C7" s="6">
        <f>D7/B7</f>
        <v>2.7</v>
      </c>
      <c r="D7" s="6">
        <f>D5+D6</f>
        <v>4050</v>
      </c>
      <c r="E7" s="5">
        <f>E6</f>
        <v>2000</v>
      </c>
      <c r="F7" s="6">
        <f>G7/E7</f>
        <v>2.2000000000000002</v>
      </c>
      <c r="G7" s="6">
        <f>G5+G6</f>
        <v>4400</v>
      </c>
    </row>
    <row r="10" spans="1:11" x14ac:dyDescent="0.3">
      <c r="A10" s="19" t="s">
        <v>9</v>
      </c>
      <c r="B10" s="19"/>
      <c r="C10" s="19"/>
      <c r="D10" s="19"/>
      <c r="E10" s="1"/>
      <c r="F10" s="19" t="s">
        <v>10</v>
      </c>
      <c r="G10" s="19"/>
      <c r="H10" s="19"/>
      <c r="I10" s="19"/>
      <c r="J10" s="1"/>
      <c r="K10" s="1"/>
    </row>
    <row r="11" spans="1:11" x14ac:dyDescent="0.3">
      <c r="A11" s="2"/>
      <c r="B11" s="3" t="s">
        <v>1</v>
      </c>
      <c r="C11" s="3" t="s">
        <v>2</v>
      </c>
      <c r="D11" s="3" t="s">
        <v>3</v>
      </c>
      <c r="F11" s="2"/>
      <c r="G11" s="3" t="s">
        <v>1</v>
      </c>
      <c r="H11" s="3" t="s">
        <v>2</v>
      </c>
      <c r="I11" s="3" t="s">
        <v>3</v>
      </c>
    </row>
    <row r="12" spans="1:11" x14ac:dyDescent="0.3">
      <c r="A12" s="2" t="s">
        <v>11</v>
      </c>
      <c r="B12" s="2">
        <v>2500</v>
      </c>
      <c r="C12" s="4">
        <v>2</v>
      </c>
      <c r="D12" s="4">
        <f>B12*C12</f>
        <v>5000</v>
      </c>
      <c r="F12" s="2" t="s">
        <v>11</v>
      </c>
      <c r="G12" s="2">
        <v>1200</v>
      </c>
      <c r="H12" s="4">
        <v>1.5</v>
      </c>
      <c r="I12" s="4">
        <f>G12*H12</f>
        <v>1800</v>
      </c>
    </row>
    <row r="13" spans="1:11" x14ac:dyDescent="0.3">
      <c r="A13" s="2" t="s">
        <v>12</v>
      </c>
      <c r="B13" s="2">
        <f>+B7</f>
        <v>1500</v>
      </c>
      <c r="C13" s="4">
        <f>+C7</f>
        <v>2.7</v>
      </c>
      <c r="D13" s="4">
        <f>B13*C13</f>
        <v>4050.0000000000005</v>
      </c>
      <c r="F13" s="2" t="s">
        <v>12</v>
      </c>
      <c r="G13" s="2">
        <f>+E7</f>
        <v>2000</v>
      </c>
      <c r="H13" s="4">
        <f>+F7</f>
        <v>2.2000000000000002</v>
      </c>
      <c r="I13" s="4">
        <f>G13*H13</f>
        <v>4400</v>
      </c>
    </row>
    <row r="14" spans="1:11" x14ac:dyDescent="0.3">
      <c r="A14" s="5" t="s">
        <v>8</v>
      </c>
      <c r="B14" s="5">
        <f>+B12+B13</f>
        <v>4000</v>
      </c>
      <c r="C14" s="6">
        <f>+D14/B14</f>
        <v>2.2625000000000002</v>
      </c>
      <c r="D14" s="6">
        <f>D12+D13</f>
        <v>9050</v>
      </c>
      <c r="F14" s="5" t="s">
        <v>8</v>
      </c>
      <c r="G14" s="5">
        <f>G13+G12</f>
        <v>3200</v>
      </c>
      <c r="H14" s="6">
        <f>I14/G14</f>
        <v>1.9375</v>
      </c>
      <c r="I14" s="6">
        <f>I12+I13</f>
        <v>6200</v>
      </c>
    </row>
    <row r="15" spans="1:11" x14ac:dyDescent="0.3">
      <c r="A15" s="9" t="s">
        <v>38</v>
      </c>
      <c r="B15" s="5">
        <v>3000</v>
      </c>
      <c r="C15" s="10">
        <f>+C14</f>
        <v>2.2625000000000002</v>
      </c>
      <c r="D15" s="10">
        <f>+B15*C15</f>
        <v>6787.5000000000009</v>
      </c>
      <c r="F15" s="9" t="s">
        <v>38</v>
      </c>
      <c r="G15" s="5">
        <v>1800</v>
      </c>
      <c r="H15" s="10">
        <f>+H14</f>
        <v>1.9375</v>
      </c>
      <c r="I15" s="10">
        <f>+G15*H15</f>
        <v>3487.5</v>
      </c>
    </row>
    <row r="18" spans="1:4" x14ac:dyDescent="0.3">
      <c r="A18" s="19" t="s">
        <v>34</v>
      </c>
      <c r="B18" s="19"/>
      <c r="C18" s="19"/>
      <c r="D18" s="19"/>
    </row>
    <row r="19" spans="1:4" x14ac:dyDescent="0.3">
      <c r="A19" s="2"/>
      <c r="B19" s="3" t="s">
        <v>1</v>
      </c>
      <c r="C19" s="3" t="s">
        <v>2</v>
      </c>
      <c r="D19" s="3" t="s">
        <v>3</v>
      </c>
    </row>
    <row r="20" spans="1:4" x14ac:dyDescent="0.3">
      <c r="A20" s="2" t="s">
        <v>14</v>
      </c>
      <c r="B20" s="2">
        <f>B15</f>
        <v>3000</v>
      </c>
      <c r="C20" s="4">
        <f>C15</f>
        <v>2.2625000000000002</v>
      </c>
      <c r="D20" s="4">
        <f>B20*C20</f>
        <v>6787.5000000000009</v>
      </c>
    </row>
    <row r="21" spans="1:4" ht="16.5" customHeight="1" x14ac:dyDescent="0.3">
      <c r="A21" s="2" t="s">
        <v>15</v>
      </c>
      <c r="B21" s="2"/>
      <c r="C21" s="4"/>
      <c r="D21" s="4">
        <v>360</v>
      </c>
    </row>
    <row r="22" spans="1:4" ht="16.5" customHeight="1" x14ac:dyDescent="0.3">
      <c r="A22" s="2" t="s">
        <v>7</v>
      </c>
      <c r="B22" s="2"/>
      <c r="C22" s="4"/>
      <c r="D22" s="4">
        <v>1200</v>
      </c>
    </row>
    <row r="23" spans="1:4" ht="16.5" customHeight="1" x14ac:dyDescent="0.3">
      <c r="A23" s="12" t="s">
        <v>16</v>
      </c>
      <c r="B23" s="12">
        <f>B20*0.01</f>
        <v>30</v>
      </c>
      <c r="C23" s="13">
        <v>0.25</v>
      </c>
      <c r="D23" s="14">
        <f>B23*C23</f>
        <v>7.5</v>
      </c>
    </row>
    <row r="24" spans="1:4" x14ac:dyDescent="0.3">
      <c r="A24" s="15" t="s">
        <v>17</v>
      </c>
      <c r="B24" s="15">
        <f>+B20-B23</f>
        <v>2970</v>
      </c>
      <c r="C24" s="16">
        <f>+D24/B24</f>
        <v>2.8131313131313131</v>
      </c>
      <c r="D24" s="16">
        <f>SUM(D20:D23)</f>
        <v>8355</v>
      </c>
    </row>
    <row r="27" spans="1:4" x14ac:dyDescent="0.3">
      <c r="A27" s="19" t="s">
        <v>18</v>
      </c>
      <c r="B27" s="19"/>
      <c r="C27" s="19"/>
      <c r="D27" s="19"/>
    </row>
    <row r="28" spans="1:4" x14ac:dyDescent="0.3">
      <c r="A28" s="2"/>
      <c r="B28" s="3" t="s">
        <v>1</v>
      </c>
      <c r="C28" s="3" t="s">
        <v>2</v>
      </c>
      <c r="D28" s="3" t="s">
        <v>3</v>
      </c>
    </row>
    <row r="29" spans="1:4" x14ac:dyDescent="0.3">
      <c r="A29" s="2" t="s">
        <v>14</v>
      </c>
      <c r="B29" s="2">
        <f>B24</f>
        <v>2970</v>
      </c>
      <c r="C29" s="4">
        <f>C24</f>
        <v>2.8131313131313131</v>
      </c>
      <c r="D29" s="4">
        <f>B29*C29</f>
        <v>8355</v>
      </c>
    </row>
    <row r="30" spans="1:4" x14ac:dyDescent="0.3">
      <c r="A30" s="2" t="s">
        <v>19</v>
      </c>
      <c r="B30" s="2">
        <f>+G15</f>
        <v>1800</v>
      </c>
      <c r="C30" s="4">
        <f>+H15</f>
        <v>1.9375</v>
      </c>
      <c r="D30" s="4">
        <f>+B30*C30</f>
        <v>3487.5</v>
      </c>
    </row>
    <row r="31" spans="1:4" x14ac:dyDescent="0.3">
      <c r="A31" s="2" t="s">
        <v>15</v>
      </c>
      <c r="B31" s="2"/>
      <c r="C31" s="4"/>
      <c r="D31" s="4">
        <v>6000</v>
      </c>
    </row>
    <row r="32" spans="1:4" x14ac:dyDescent="0.3">
      <c r="A32" s="2" t="s">
        <v>7</v>
      </c>
      <c r="B32" s="2"/>
      <c r="C32" s="4"/>
      <c r="D32" s="4">
        <v>7950</v>
      </c>
    </row>
    <row r="33" spans="1:6" x14ac:dyDescent="0.3">
      <c r="A33" s="5" t="s">
        <v>8</v>
      </c>
      <c r="B33" s="5">
        <f>B29+B30</f>
        <v>4770</v>
      </c>
      <c r="C33" s="6">
        <f>D33/B33</f>
        <v>5.4072327044025155</v>
      </c>
      <c r="D33" s="6">
        <f>SUM(D29:D32)</f>
        <v>25792.5</v>
      </c>
    </row>
    <row r="35" spans="1:6" x14ac:dyDescent="0.3">
      <c r="A35" s="19" t="s">
        <v>20</v>
      </c>
      <c r="B35" s="19"/>
      <c r="C35" s="19"/>
      <c r="D35" s="19"/>
    </row>
    <row r="36" spans="1:6" x14ac:dyDescent="0.3">
      <c r="A36" s="2"/>
      <c r="B36" s="3" t="s">
        <v>1</v>
      </c>
      <c r="C36" s="3" t="s">
        <v>2</v>
      </c>
      <c r="D36" s="3" t="s">
        <v>3</v>
      </c>
    </row>
    <row r="37" spans="1:6" x14ac:dyDescent="0.3">
      <c r="A37" s="2" t="s">
        <v>22</v>
      </c>
      <c r="B37" s="2">
        <f>B33/6</f>
        <v>795</v>
      </c>
      <c r="C37" s="4">
        <v>5</v>
      </c>
      <c r="D37" s="4">
        <f>B37*C37</f>
        <v>3975</v>
      </c>
    </row>
    <row r="38" spans="1:6" x14ac:dyDescent="0.3">
      <c r="A38" s="2" t="s">
        <v>23</v>
      </c>
      <c r="B38" s="2">
        <v>795</v>
      </c>
      <c r="C38" s="4">
        <f>C37*0.08</f>
        <v>0.4</v>
      </c>
      <c r="D38" s="4">
        <f t="shared" ref="D38:D39" si="0">B38*C38</f>
        <v>318</v>
      </c>
    </row>
    <row r="39" spans="1:6" x14ac:dyDescent="0.3">
      <c r="A39" s="2" t="s">
        <v>24</v>
      </c>
      <c r="B39" s="2">
        <f>B37</f>
        <v>795</v>
      </c>
      <c r="C39" s="4">
        <v>0.1</v>
      </c>
      <c r="D39" s="4">
        <f t="shared" si="0"/>
        <v>79.5</v>
      </c>
    </row>
    <row r="40" spans="1:6" x14ac:dyDescent="0.3">
      <c r="A40" s="5" t="s">
        <v>35</v>
      </c>
      <c r="B40" s="5">
        <f>B39</f>
        <v>795</v>
      </c>
      <c r="C40" s="6">
        <f>+D40/B40</f>
        <v>4.5</v>
      </c>
      <c r="D40" s="6">
        <f>D37-D38-D39</f>
        <v>3577.5</v>
      </c>
      <c r="F40" s="17">
        <f>+D40+D39</f>
        <v>3657</v>
      </c>
    </row>
    <row r="42" spans="1:6" x14ac:dyDescent="0.3">
      <c r="A42" s="19" t="s">
        <v>25</v>
      </c>
      <c r="B42" s="19"/>
      <c r="C42" s="19"/>
      <c r="D42" s="19"/>
    </row>
    <row r="43" spans="1:6" x14ac:dyDescent="0.3">
      <c r="A43" s="2"/>
      <c r="B43" s="3" t="s">
        <v>1</v>
      </c>
      <c r="C43" s="3" t="s">
        <v>2</v>
      </c>
      <c r="D43" s="3" t="s">
        <v>3</v>
      </c>
    </row>
    <row r="44" spans="1:6" x14ac:dyDescent="0.3">
      <c r="A44" s="2" t="s">
        <v>37</v>
      </c>
      <c r="B44" s="2"/>
      <c r="C44" s="4"/>
      <c r="D44" s="4">
        <f>D33</f>
        <v>25792.5</v>
      </c>
    </row>
    <row r="45" spans="1:6" x14ac:dyDescent="0.3">
      <c r="A45" s="2" t="s">
        <v>36</v>
      </c>
      <c r="B45" s="2"/>
      <c r="C45" s="4"/>
      <c r="D45" s="4">
        <f>-D40</f>
        <v>-3577.5</v>
      </c>
    </row>
    <row r="46" spans="1:6" x14ac:dyDescent="0.3">
      <c r="A46" s="5" t="s">
        <v>25</v>
      </c>
      <c r="B46" s="5">
        <v>3975</v>
      </c>
      <c r="C46" s="16">
        <f>+D46/B46</f>
        <v>5.5886792452830187</v>
      </c>
      <c r="D46" s="6">
        <f>D44+D45</f>
        <v>22215</v>
      </c>
    </row>
    <row r="49" spans="1:7" x14ac:dyDescent="0.3">
      <c r="A49" s="19" t="s">
        <v>26</v>
      </c>
      <c r="B49" s="19"/>
      <c r="C49" s="19"/>
      <c r="D49" s="19"/>
    </row>
    <row r="50" spans="1:7" x14ac:dyDescent="0.3">
      <c r="A50" s="2"/>
      <c r="B50" s="3" t="s">
        <v>1</v>
      </c>
      <c r="C50" s="3" t="s">
        <v>2</v>
      </c>
      <c r="D50" s="3" t="s">
        <v>3</v>
      </c>
    </row>
    <row r="51" spans="1:7" x14ac:dyDescent="0.3">
      <c r="A51" s="2" t="s">
        <v>11</v>
      </c>
      <c r="B51" s="2">
        <v>850</v>
      </c>
      <c r="C51" s="4">
        <v>4.75</v>
      </c>
      <c r="D51" s="4">
        <f>B51*C51</f>
        <v>4037.5</v>
      </c>
    </row>
    <row r="52" spans="1:7" x14ac:dyDescent="0.3">
      <c r="A52" s="2" t="s">
        <v>12</v>
      </c>
      <c r="B52" s="2">
        <f>+B46</f>
        <v>3975</v>
      </c>
      <c r="C52" s="4">
        <f>+C46</f>
        <v>5.5886792452830187</v>
      </c>
      <c r="D52" s="4">
        <f>B52*C52</f>
        <v>22215</v>
      </c>
    </row>
    <row r="53" spans="1:7" x14ac:dyDescent="0.3">
      <c r="A53" s="5" t="s">
        <v>8</v>
      </c>
      <c r="B53" s="5">
        <f>+B51+B52</f>
        <v>4825</v>
      </c>
      <c r="C53" s="6">
        <f>+D53/B53</f>
        <v>5.4409326424870468</v>
      </c>
      <c r="D53" s="6">
        <f>D51+D52</f>
        <v>26252.5</v>
      </c>
    </row>
    <row r="54" spans="1:7" x14ac:dyDescent="0.3">
      <c r="A54" s="9" t="s">
        <v>13</v>
      </c>
      <c r="B54" s="5">
        <v>4000</v>
      </c>
      <c r="C54" s="10">
        <f>+C53</f>
        <v>5.4409326424870468</v>
      </c>
      <c r="D54" s="10">
        <f>+B54*C54</f>
        <v>21763.730569948188</v>
      </c>
    </row>
    <row r="56" spans="1:7" x14ac:dyDescent="0.3">
      <c r="A56" s="22" t="s">
        <v>27</v>
      </c>
      <c r="B56" s="22"/>
      <c r="C56" s="22"/>
      <c r="D56" s="22"/>
      <c r="E56" s="22"/>
      <c r="F56" s="22"/>
      <c r="G56" s="22"/>
    </row>
    <row r="57" spans="1:7" x14ac:dyDescent="0.3">
      <c r="A57" s="11"/>
      <c r="B57" s="21" t="s">
        <v>28</v>
      </c>
      <c r="C57" s="21"/>
      <c r="D57" s="21"/>
      <c r="E57" s="21" t="s">
        <v>29</v>
      </c>
      <c r="F57" s="21"/>
      <c r="G57" s="21"/>
    </row>
    <row r="58" spans="1:7" x14ac:dyDescent="0.3">
      <c r="A58" s="2"/>
      <c r="B58" s="3" t="s">
        <v>1</v>
      </c>
      <c r="C58" s="3" t="s">
        <v>2</v>
      </c>
      <c r="D58" s="3" t="s">
        <v>3</v>
      </c>
      <c r="E58" s="3" t="s">
        <v>1</v>
      </c>
      <c r="F58" s="3" t="s">
        <v>2</v>
      </c>
      <c r="G58" s="3" t="s">
        <v>3</v>
      </c>
    </row>
    <row r="59" spans="1:7" x14ac:dyDescent="0.3">
      <c r="A59" s="2" t="s">
        <v>30</v>
      </c>
      <c r="B59" s="2">
        <f>B54</f>
        <v>4000</v>
      </c>
      <c r="C59" s="4">
        <f>C54</f>
        <v>5.4409326424870468</v>
      </c>
      <c r="D59" s="4">
        <f>B59*C59</f>
        <v>21763.730569948188</v>
      </c>
      <c r="E59" s="12">
        <v>795</v>
      </c>
      <c r="F59" s="14">
        <f>+G59/E59</f>
        <v>4.5999999999999996</v>
      </c>
      <c r="G59" s="14">
        <f>+D40+D39</f>
        <v>3657</v>
      </c>
    </row>
    <row r="60" spans="1:7" x14ac:dyDescent="0.3">
      <c r="A60" s="2" t="s">
        <v>31</v>
      </c>
      <c r="B60" s="2">
        <f>4000*8</f>
        <v>32000</v>
      </c>
      <c r="C60" s="4">
        <f>1820/(4000*8+795*5)</f>
        <v>5.0590687977762332E-2</v>
      </c>
      <c r="D60" s="4">
        <f>B60*C60</f>
        <v>1618.9020152883945</v>
      </c>
      <c r="E60" s="2">
        <f>795*5</f>
        <v>3975</v>
      </c>
      <c r="F60" s="4">
        <f>C60</f>
        <v>5.0590687977762332E-2</v>
      </c>
      <c r="G60" s="4">
        <f t="shared" ref="G60" si="1">E60*F60</f>
        <v>201.09798471160528</v>
      </c>
    </row>
    <row r="61" spans="1:7" x14ac:dyDescent="0.3">
      <c r="A61" s="5" t="s">
        <v>32</v>
      </c>
      <c r="B61" s="5">
        <f>4000</f>
        <v>4000</v>
      </c>
      <c r="C61" s="6">
        <f>+D61/B61</f>
        <v>5.8456581463091455</v>
      </c>
      <c r="D61" s="6">
        <f>D59+D60</f>
        <v>23382.632585236581</v>
      </c>
      <c r="E61" s="5">
        <f>795</f>
        <v>795</v>
      </c>
      <c r="F61" s="6">
        <f>+G61/E61</f>
        <v>4.8529534398888119</v>
      </c>
      <c r="G61" s="6">
        <f>G59+G60</f>
        <v>3858.0979847116055</v>
      </c>
    </row>
    <row r="62" spans="1:7" x14ac:dyDescent="0.3">
      <c r="A62" s="7" t="s">
        <v>21</v>
      </c>
      <c r="B62" s="2">
        <f>B61</f>
        <v>4000</v>
      </c>
      <c r="C62" s="4">
        <v>8</v>
      </c>
      <c r="D62" s="4">
        <f>B62*C62</f>
        <v>32000</v>
      </c>
      <c r="E62" s="2">
        <f>E61</f>
        <v>795</v>
      </c>
      <c r="F62" s="4">
        <v>5</v>
      </c>
      <c r="G62" s="4">
        <f>E62*F62</f>
        <v>3975</v>
      </c>
    </row>
    <row r="63" spans="1:7" x14ac:dyDescent="0.3">
      <c r="A63" s="7" t="s">
        <v>33</v>
      </c>
      <c r="B63" s="2">
        <f>B62</f>
        <v>4000</v>
      </c>
      <c r="C63" s="8">
        <f>C62-C61</f>
        <v>2.1543418536908545</v>
      </c>
      <c r="D63" s="8">
        <f>D62-D61</f>
        <v>8617.3674147634192</v>
      </c>
      <c r="E63" s="2">
        <f>E62</f>
        <v>795</v>
      </c>
      <c r="F63" s="8">
        <f>F62-F61</f>
        <v>0.14704656011118811</v>
      </c>
      <c r="G63" s="8">
        <f>G62-G61</f>
        <v>116.90201528839452</v>
      </c>
    </row>
  </sheetData>
  <mergeCells count="13">
    <mergeCell ref="B57:D57"/>
    <mergeCell ref="E57:G57"/>
    <mergeCell ref="A27:D27"/>
    <mergeCell ref="A35:D35"/>
    <mergeCell ref="A42:D42"/>
    <mergeCell ref="A49:D49"/>
    <mergeCell ref="A56:G56"/>
    <mergeCell ref="A2:G2"/>
    <mergeCell ref="A10:D10"/>
    <mergeCell ref="F10:I10"/>
    <mergeCell ref="A18:D18"/>
    <mergeCell ref="B3:D3"/>
    <mergeCell ref="E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2" ma:contentTypeDescription="Crée un document." ma:contentTypeScope="" ma:versionID="64fd4b693ab861ecd05c7c9a0ff5b72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1d535e6f73a1e622272d656ab1345b4a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F7701E-9441-4267-B70C-C6D8FC8B7E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53BBF7-DF95-415E-9962-EF21A824E6D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1b6f2b70-d5a1-4544-a145-5b4293f13656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417350-89AE-433C-94C8-93AEC3C45A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dcterms:created xsi:type="dcterms:W3CDTF">2022-10-02T16:03:22Z</dcterms:created>
  <dcterms:modified xsi:type="dcterms:W3CDTF">2024-08-06T07:43:23Z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  <property fmtid="{D5CDD505-2E9C-101B-9397-08002B2CF9AE}" pid="3" name="WorkbookGuid">
    <vt:lpwstr>a5e1f0ed-a89b-49fc-a607-ec1fbc2fdb90</vt:lpwstr>
  </property>
</Properties>
</file>