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\Enseignement\IUT BRETIGNY GEA\M32F05 - M32M05 FA - FI\Méthode ABC\"/>
    </mc:Choice>
  </mc:AlternateContent>
  <bookViews>
    <workbookView xWindow="360" yWindow="390" windowWidth="28275" windowHeight="12315"/>
  </bookViews>
  <sheets>
    <sheet name="Exercice 2" sheetId="3" r:id="rId1"/>
  </sheets>
  <calcPr calcId="152511"/>
</workbook>
</file>

<file path=xl/calcChain.xml><?xml version="1.0" encoding="utf-8"?>
<calcChain xmlns="http://schemas.openxmlformats.org/spreadsheetml/2006/main">
  <c r="B30" i="3" l="1"/>
  <c r="E7" i="3" l="1"/>
  <c r="B5" i="3"/>
  <c r="G7" i="3" l="1"/>
  <c r="E6" i="3"/>
  <c r="G6" i="3" s="1"/>
  <c r="E5" i="3"/>
  <c r="G5" i="3" s="1"/>
  <c r="E4" i="3"/>
  <c r="G4" i="3" s="1"/>
  <c r="E9" i="3"/>
  <c r="B9" i="3"/>
  <c r="B7" i="3"/>
  <c r="D7" i="3" s="1"/>
  <c r="B6" i="3"/>
  <c r="D6" i="3" s="1"/>
  <c r="D5" i="3"/>
  <c r="B4" i="3"/>
  <c r="D4" i="3" s="1"/>
  <c r="E38" i="3" l="1"/>
  <c r="B38" i="3"/>
  <c r="E37" i="3"/>
  <c r="B37" i="3"/>
  <c r="F38" i="3" l="1"/>
  <c r="G38" i="3" s="1"/>
  <c r="C38" i="3"/>
  <c r="D38" i="3" s="1"/>
  <c r="D9" i="3" l="1"/>
  <c r="F9" i="3" l="1"/>
  <c r="G9" i="3" s="1"/>
  <c r="D15" i="3" s="1"/>
  <c r="G8" i="3"/>
  <c r="D8" i="3"/>
  <c r="C8" i="3" s="1"/>
  <c r="C36" i="3" s="1"/>
  <c r="F8" i="3" l="1"/>
  <c r="F36" i="3" s="1"/>
  <c r="G10" i="3"/>
  <c r="F10" i="3" s="1"/>
  <c r="D10" i="3"/>
  <c r="C10" i="3" s="1"/>
  <c r="G37" i="3" l="1"/>
  <c r="D37" i="3"/>
  <c r="G36" i="3"/>
  <c r="D36" i="3"/>
  <c r="D39" i="3" s="1"/>
  <c r="C39" i="3" s="1"/>
  <c r="G39" i="3" l="1"/>
  <c r="F39" i="3" s="1"/>
</calcChain>
</file>

<file path=xl/comments1.xml><?xml version="1.0" encoding="utf-8"?>
<comments xmlns="http://schemas.openxmlformats.org/spreadsheetml/2006/main">
  <authors>
    <author>NOEL Eric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</rPr>
          <t>170000 / 4 = 42500€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<sst xmlns="http://schemas.openxmlformats.org/spreadsheetml/2006/main" count="41" uniqueCount="34">
  <si>
    <t>Nombre de lots</t>
  </si>
  <si>
    <t>Inducteur</t>
  </si>
  <si>
    <t>Activités</t>
  </si>
  <si>
    <t>Méthode ABC</t>
  </si>
  <si>
    <t>Coûts directs</t>
  </si>
  <si>
    <t>Qté</t>
  </si>
  <si>
    <t>Coût Unit.</t>
  </si>
  <si>
    <t>Montant</t>
  </si>
  <si>
    <t>Méthode centres d'analyse</t>
  </si>
  <si>
    <t>Coût unitaire</t>
  </si>
  <si>
    <t>montant</t>
  </si>
  <si>
    <t>Prix des fruits consommés</t>
  </si>
  <si>
    <t>Prix du sucre consommé</t>
  </si>
  <si>
    <t>Prix de l'eau consommée</t>
  </si>
  <si>
    <t>Prix des bouteilles et bouchons</t>
  </si>
  <si>
    <t>Coût direct d’achat</t>
  </si>
  <si>
    <t>Centre approvisionnements</t>
  </si>
  <si>
    <t>Coût d’achat</t>
  </si>
  <si>
    <t>Coût d'acquisition des matières premières achetées</t>
  </si>
  <si>
    <t>Coût total attribué à l'activité</t>
  </si>
  <si>
    <t>nombre d'inducteurs</t>
  </si>
  <si>
    <t>coût de l'inducteur</t>
  </si>
  <si>
    <t>Relations fournisseurs</t>
  </si>
  <si>
    <t>170 000 €</t>
  </si>
  <si>
    <t>nombre de fournisseurs</t>
  </si>
  <si>
    <t>42 500 €</t>
  </si>
  <si>
    <t>Réception des commandes</t>
  </si>
  <si>
    <t>nombre de lots commandés</t>
  </si>
  <si>
    <t>Stockage des matières</t>
  </si>
  <si>
    <t>Bouteille de Cassis</t>
  </si>
  <si>
    <t>Bouteille de Menthe</t>
  </si>
  <si>
    <t>Cassis  290000</t>
  </si>
  <si>
    <t>Menthe 235000</t>
  </si>
  <si>
    <t>Nombre de fournisseurs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</si>
</sst>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00\ &quot;€&quot;_-;\-* #,##0.00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44" fontId="3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4" fontId="0" fillId="0" borderId="0" xfId="0" applyNumberForma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quotePrefix="1" applyFill="1"/>
    <xf numFmtId="0" fontId="5" fillId="3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/>
    </xf>
    <xf numFmtId="44" fontId="2" fillId="0" borderId="1" xfId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65" fontId="9" fillId="0" borderId="7" xfId="0" applyNumberFormat="1" applyFont="1" applyFill="1" applyBorder="1" applyAlignment="1">
      <alignment horizontal="center" vertical="center"/>
    </xf>
    <xf numFmtId="165" fontId="9" fillId="0" borderId="7" xfId="1" applyNumberFormat="1" applyFont="1" applyFill="1" applyBorder="1" applyAlignment="1">
      <alignment horizontal="center" vertical="center"/>
    </xf>
    <xf numFmtId="44" fontId="9" fillId="2" borderId="7" xfId="1" applyFont="1" applyFill="1" applyBorder="1" applyAlignment="1">
      <alignment horizontal="center" vertical="center"/>
    </xf>
    <xf numFmtId="44" fontId="9" fillId="2" borderId="7" xfId="1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44" fontId="6" fillId="4" borderId="7" xfId="1" applyFont="1" applyFill="1" applyBorder="1" applyAlignment="1">
      <alignment horizontal="center" vertical="center"/>
    </xf>
    <xf numFmtId="44" fontId="6" fillId="4" borderId="7" xfId="1" applyNumberFormat="1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165" fontId="9" fillId="5" borderId="7" xfId="1" applyNumberFormat="1" applyFont="1" applyFill="1" applyBorder="1" applyAlignment="1">
      <alignment horizontal="center" vertical="center"/>
    </xf>
    <xf numFmtId="44" fontId="9" fillId="5" borderId="7" xfId="1" applyFont="1" applyFill="1" applyBorder="1" applyAlignment="1">
      <alignment horizontal="center" vertical="center"/>
    </xf>
    <xf numFmtId="44" fontId="9" fillId="5" borderId="7" xfId="1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165" fontId="10" fillId="2" borderId="7" xfId="0" applyNumberFormat="1" applyFont="1" applyFill="1" applyBorder="1" applyAlignment="1">
      <alignment vertical="center"/>
    </xf>
    <xf numFmtId="44" fontId="10" fillId="2" borderId="7" xfId="1" applyFont="1" applyFill="1" applyBorder="1" applyAlignment="1">
      <alignment horizontal="center" vertical="center"/>
    </xf>
    <xf numFmtId="165" fontId="10" fillId="2" borderId="7" xfId="1" applyNumberFormat="1" applyFont="1" applyFill="1" applyBorder="1" applyAlignment="1">
      <alignment vertical="center"/>
    </xf>
    <xf numFmtId="44" fontId="10" fillId="2" borderId="7" xfId="1" applyNumberFormat="1" applyFont="1" applyFill="1" applyBorder="1" applyAlignment="1">
      <alignment horizontal="center" vertical="center"/>
    </xf>
    <xf numFmtId="44" fontId="3" fillId="0" borderId="7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 vertical="center"/>
    </xf>
    <xf numFmtId="44" fontId="2" fillId="0" borderId="1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10" xfId="0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6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803910</xdr:colOff>
      <xdr:row>12</xdr:row>
      <xdr:rowOff>64771</xdr:rowOff>
    </xdr:from>
    <xdr:to>
      <xdr:col>2</xdr:col>
      <xdr:colOff>104775</xdr:colOff>
      <xdr:row>18</xdr:row>
      <xdr:rowOff>49531</xdr:rowOff>
    </xdr:to>
    <xdr:sp macro="" textlink="">
      <xdr:nvSpPr>
        <xdr:cNvPr id="2" name="ZoneTexte 1"/>
        <xdr:cNvSpPr txBox="1"/>
      </xdr:nvSpPr>
      <xdr:spPr>
        <a:xfrm>
          <a:off x="803910" y="2533651"/>
          <a:ext cx="2577465" cy="1173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Répartition des coûts indirects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372000€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d'unité d'œuvre (KG)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239000coût de l'unité d'œuvre</a:t>
          </a: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1,5565 € </a:t>
          </a:r>
        </a:p>
        <a:p>
          <a:endParaRPr lang="fr-FR" sz="1100"/>
        </a:p>
      </xdr:txBody>
    </xdr:sp>
    <xdr:clientData/>
  </xdr:twoCellAnchor>
  <xdr:twoCellAnchor>
    <xdr:from>
      <xdr:col>0</xdr:col>
      <xdr:colOff>133350</xdr:colOff>
      <xdr:row>20</xdr:row>
      <xdr:rowOff>66675</xdr:rowOff>
    </xdr:from>
    <xdr:to>
      <xdr:col>2</xdr:col>
      <xdr:colOff>841828</xdr:colOff>
      <xdr:row>25</xdr:row>
      <xdr:rowOff>177800</xdr:rowOff>
    </xdr:to>
    <xdr:sp macro="" textlink="">
      <xdr:nvSpPr>
        <xdr:cNvPr id="3" name="ZoneTexte 2"/>
        <xdr:cNvSpPr txBox="1"/>
      </xdr:nvSpPr>
      <xdr:spPr>
        <a:xfrm>
          <a:off x="133350" y="2719161"/>
          <a:ext cx="3284764" cy="101826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Justifier le nombre de lots de cassis approvisionné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lots de Cassis :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290000x0,5/10000 = 14,5 soit 15 lots</a:t>
          </a:r>
        </a:p>
        <a:p>
          <a:endParaRPr lang="fr-FR" sz="1100"/>
        </a:p>
      </xdr:txBody>
    </xdr:sp>
    <xdr:clientData/>
  </xdr:twoCellAnchor>
  <xdr:twoCellAnchor>
    <xdr:from>
      <xdr:col>2</xdr:col>
      <xdr:colOff>1219201</xdr:colOff>
      <xdr:row>11</xdr:row>
      <xdr:rowOff>95250</xdr:rowOff>
    </xdr:from>
    <xdr:to>
      <xdr:col>7</xdr:col>
      <xdr:colOff>457201</xdr:colOff>
      <xdr:row>24</xdr:row>
      <xdr:rowOff>152400</xdr:rowOff>
    </xdr:to>
    <xdr:sp macro="" textlink="">
      <xdr:nvSpPr>
        <xdr:cNvPr id="4" name="ZoneTexte 3"/>
        <xdr:cNvSpPr txBox="1"/>
      </xdr:nvSpPr>
      <xdr:spPr>
        <a:xfrm>
          <a:off x="4495801" y="2336800"/>
          <a:ext cx="7023100" cy="2578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Justifier le nombre de fournisseurs (2) et de lots attribués au produit sirop de menthe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Fournisseur de menthe : 1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Fournisseur de sucre : ½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Fournisseur de KIT : ½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fournisseurs :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Lots pour sirop de menthe :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Menthe : 235000 x 0,4x 1/1000 = 94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Sucre : nombre de lots de sucre achetés  x (consommation de sucre pour la menthe/conso totale de sucre)=  76 x (235000x 1) / (235000 + 0,75 x 290000) = 76 x 0,51933= 39,47 soit 40 lots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 : 235000/5000 = 47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 : 47 + 40 + 94 =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181 soit 180 car arrondis à la dizaine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0</xdr:col>
      <xdr:colOff>1695450</xdr:colOff>
      <xdr:row>28</xdr:row>
      <xdr:rowOff>114300</xdr:rowOff>
    </xdr:from>
    <xdr:to>
      <xdr:col>2</xdr:col>
      <xdr:colOff>177800</xdr:colOff>
      <xdr:row>36</xdr:row>
      <xdr:rowOff>133350</xdr:rowOff>
    </xdr:to>
    <xdr:cxnSp macro="">
      <xdr:nvCxnSpPr>
        <xdr:cNvPr id="6" name="Connecteur droit avec flèche 5"/>
        <xdr:cNvCxnSpPr/>
      </xdr:nvCxnSpPr>
      <xdr:spPr>
        <a:xfrm flipH="1">
          <a:off x="1695450" y="5842000"/>
          <a:ext cx="1758950" cy="2254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1758950</xdr:colOff>
      <xdr:row>30</xdr:row>
      <xdr:rowOff>69850</xdr:rowOff>
    </xdr:from>
    <xdr:to>
      <xdr:col>2</xdr:col>
      <xdr:colOff>304800</xdr:colOff>
      <xdr:row>37</xdr:row>
      <xdr:rowOff>171450</xdr:rowOff>
    </xdr:to>
    <xdr:cxnSp macro="">
      <xdr:nvCxnSpPr>
        <xdr:cNvPr id="7" name="Connecteur droit avec flèche 6"/>
        <xdr:cNvCxnSpPr/>
      </xdr:nvCxnSpPr>
      <xdr:spPr>
        <a:xfrm flipH="1">
          <a:off x="1758950" y="6203950"/>
          <a:ext cx="1822450" cy="2127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2"/>
  <sheetViews>
    <sheetView showGridLines="0" tabSelected="1" zoomScale="120" zoomScaleNormal="120" workbookViewId="0">
      <selection activeCell="K24" sqref="K24"/>
    </sheetView>
  </sheetViews>
  <sheetFormatPr baseColWidth="10" defaultRowHeight="15" x14ac:dyDescent="0.25"/>
  <cols>
    <col min="1" max="1" width="29.42578125" customWidth="1"/>
    <col min="2" max="2" width="18.28515625" customWidth="1"/>
    <col min="3" max="3" width="23.42578125" customWidth="1"/>
    <col min="4" max="4" width="16.42578125" bestFit="1" customWidth="1"/>
    <col min="5" max="5" width="22.42578125" customWidth="1"/>
    <col min="6" max="6" width="16.5703125" bestFit="1" customWidth="1"/>
    <col min="7" max="7" width="34.7109375" bestFit="1" customWidth="1"/>
  </cols>
  <sheetData>
    <row r="1" spans="1:7" ht="15.75" thickBot="1" x14ac:dyDescent="0.3">
      <c r="B1" s="60">
        <v>290000</v>
      </c>
      <c r="C1" s="60"/>
      <c r="D1" s="60"/>
      <c r="E1" s="60">
        <v>235000</v>
      </c>
      <c r="F1" s="60"/>
      <c r="G1" s="60"/>
    </row>
    <row r="2" spans="1:7" ht="16.5" thickBot="1" x14ac:dyDescent="0.3">
      <c r="A2" s="64" t="s">
        <v>8</v>
      </c>
      <c r="B2" s="66" t="s">
        <v>29</v>
      </c>
      <c r="C2" s="67"/>
      <c r="D2" s="68"/>
      <c r="E2" s="66" t="s">
        <v>30</v>
      </c>
      <c r="F2" s="67"/>
      <c r="G2" s="68"/>
    </row>
    <row r="3" spans="1:7" ht="16.5" thickBot="1" x14ac:dyDescent="0.3">
      <c r="A3" s="65"/>
      <c r="B3" s="2" t="s">
        <v>5</v>
      </c>
      <c r="C3" s="3" t="s">
        <v>9</v>
      </c>
      <c r="D3" s="3" t="s">
        <v>10</v>
      </c>
      <c r="E3" s="2" t="s">
        <v>5</v>
      </c>
      <c r="F3" s="3" t="s">
        <v>9</v>
      </c>
      <c r="G3" s="3" t="s">
        <v>10</v>
      </c>
    </row>
    <row r="4" spans="1:7" ht="16.5" thickBot="1" x14ac:dyDescent="0.3">
      <c r="A4" s="4" t="s">
        <v>11</v>
      </c>
      <c r="B4" s="34">
        <f>0.5*290000/1000</f>
        <v>145</v>
      </c>
      <c r="C4" s="35">
        <v>1500</v>
      </c>
      <c r="D4" s="35">
        <f>B4*C4</f>
        <v>217500</v>
      </c>
      <c r="E4" s="34">
        <f>0.4*235000</f>
        <v>94000</v>
      </c>
      <c r="F4" s="36">
        <v>1</v>
      </c>
      <c r="G4" s="36">
        <f>E4*F4</f>
        <v>94000</v>
      </c>
    </row>
    <row r="5" spans="1:7" ht="16.5" thickBot="1" x14ac:dyDescent="0.3">
      <c r="A5" s="4" t="s">
        <v>12</v>
      </c>
      <c r="B5" s="34">
        <f>0.75*290000/1200</f>
        <v>181.25</v>
      </c>
      <c r="C5" s="35">
        <v>36</v>
      </c>
      <c r="D5" s="35">
        <f>B5*C5</f>
        <v>6525</v>
      </c>
      <c r="E5" s="37">
        <f>1*235000/1200</f>
        <v>195.83333333333334</v>
      </c>
      <c r="F5" s="36">
        <v>36</v>
      </c>
      <c r="G5" s="36">
        <f>E5*F5</f>
        <v>7050</v>
      </c>
    </row>
    <row r="6" spans="1:7" ht="16.5" thickBot="1" x14ac:dyDescent="0.3">
      <c r="A6" s="4" t="s">
        <v>13</v>
      </c>
      <c r="B6" s="34">
        <f>5*290000/1000</f>
        <v>1450</v>
      </c>
      <c r="C6" s="35">
        <v>3</v>
      </c>
      <c r="D6" s="35">
        <f>B6*C6</f>
        <v>4350</v>
      </c>
      <c r="E6" s="34">
        <f>235000*5/1000</f>
        <v>1175</v>
      </c>
      <c r="F6" s="36">
        <v>3</v>
      </c>
      <c r="G6" s="36">
        <f>E6*F6</f>
        <v>3525</v>
      </c>
    </row>
    <row r="7" spans="1:7" ht="16.5" thickBot="1" x14ac:dyDescent="0.3">
      <c r="A7" s="4" t="s">
        <v>14</v>
      </c>
      <c r="B7" s="34">
        <f>290000/5000</f>
        <v>58</v>
      </c>
      <c r="C7" s="35">
        <v>2700</v>
      </c>
      <c r="D7" s="35">
        <f>B7*C7</f>
        <v>156600</v>
      </c>
      <c r="E7" s="34">
        <f>235000/5000</f>
        <v>47</v>
      </c>
      <c r="F7" s="36">
        <v>2700</v>
      </c>
      <c r="G7" s="36">
        <f>E7*F7</f>
        <v>126900</v>
      </c>
    </row>
    <row r="8" spans="1:7" ht="19.5" thickBot="1" x14ac:dyDescent="0.3">
      <c r="A8" s="44" t="s">
        <v>15</v>
      </c>
      <c r="B8" s="45">
        <v>290000</v>
      </c>
      <c r="C8" s="46">
        <f>D8/B8</f>
        <v>1.3274999999999999</v>
      </c>
      <c r="D8" s="47">
        <f>SUM(D4:D7)</f>
        <v>384975</v>
      </c>
      <c r="E8" s="45">
        <v>235000</v>
      </c>
      <c r="F8" s="48">
        <f>G8/E8</f>
        <v>0.98499999999999999</v>
      </c>
      <c r="G8" s="49">
        <f>SUM(G4:G7)</f>
        <v>231475</v>
      </c>
    </row>
    <row r="9" spans="1:7" ht="16.5" thickBot="1" x14ac:dyDescent="0.3">
      <c r="A9" s="39" t="s">
        <v>16</v>
      </c>
      <c r="B9" s="40">
        <f>290000*0.5</f>
        <v>145000</v>
      </c>
      <c r="C9" s="41">
        <v>1.5565</v>
      </c>
      <c r="D9" s="42">
        <f>B9*C9</f>
        <v>225692.5</v>
      </c>
      <c r="E9" s="40">
        <f>235000*0.4</f>
        <v>94000</v>
      </c>
      <c r="F9" s="41">
        <f>C9</f>
        <v>1.5565</v>
      </c>
      <c r="G9" s="43">
        <f>E9*F9</f>
        <v>146311</v>
      </c>
    </row>
    <row r="10" spans="1:7" ht="16.5" thickBot="1" x14ac:dyDescent="0.3">
      <c r="A10" s="24" t="s">
        <v>17</v>
      </c>
      <c r="B10" s="29">
        <v>290000</v>
      </c>
      <c r="C10" s="30">
        <f>D10/B10</f>
        <v>2.10575</v>
      </c>
      <c r="D10" s="32">
        <f>D9+D8</f>
        <v>610667.5</v>
      </c>
      <c r="E10" s="29">
        <v>235000</v>
      </c>
      <c r="F10" s="31">
        <f>G10/E10</f>
        <v>1.6075999999999999</v>
      </c>
      <c r="G10" s="33">
        <f>G8+G9</f>
        <v>377786</v>
      </c>
    </row>
    <row r="11" spans="1:7" ht="15.75" x14ac:dyDescent="0.25">
      <c r="A11" s="9"/>
      <c r="B11" s="10"/>
      <c r="C11" s="11"/>
      <c r="D11" s="11"/>
      <c r="E11" s="10"/>
      <c r="F11" s="11"/>
      <c r="G11" s="11"/>
    </row>
    <row r="12" spans="1:7" ht="15.75" x14ac:dyDescent="0.25">
      <c r="A12" s="9"/>
      <c r="B12" s="10"/>
      <c r="C12" s="11"/>
      <c r="D12" s="11"/>
      <c r="E12" s="10"/>
      <c r="F12" s="11"/>
      <c r="G12" s="11"/>
    </row>
    <row r="13" spans="1:7" ht="15.75" x14ac:dyDescent="0.25">
      <c r="A13" s="9"/>
      <c r="B13" s="10"/>
      <c r="C13" s="11"/>
      <c r="D13" s="11"/>
      <c r="E13" s="10"/>
      <c r="F13" s="11"/>
      <c r="G13" s="11"/>
    </row>
    <row r="14" spans="1:7" ht="15.75" x14ac:dyDescent="0.25">
      <c r="A14" s="9"/>
      <c r="B14" s="10"/>
      <c r="C14" s="11"/>
      <c r="D14" s="11"/>
      <c r="E14" s="10"/>
      <c r="F14" s="11"/>
      <c r="G14" s="38"/>
    </row>
    <row r="15" spans="1:7" ht="15.75" x14ac:dyDescent="0.25">
      <c r="A15" s="9"/>
      <c r="B15" s="10"/>
      <c r="C15" s="11"/>
      <c r="D15" s="38">
        <f>D9+G9</f>
        <v>372003.5</v>
      </c>
      <c r="E15" s="10"/>
      <c r="F15" s="11"/>
      <c r="G15" s="11"/>
    </row>
    <row r="16" spans="1:7" ht="15.75" x14ac:dyDescent="0.25">
      <c r="A16" s="9"/>
      <c r="B16" s="10"/>
      <c r="C16" s="11"/>
      <c r="D16" s="11"/>
      <c r="E16" s="10"/>
      <c r="F16" s="11"/>
      <c r="G16" s="11"/>
    </row>
    <row r="17" spans="1:7" ht="15.75" x14ac:dyDescent="0.25">
      <c r="A17" s="9"/>
      <c r="B17" s="10"/>
      <c r="C17" s="11"/>
      <c r="D17" s="11"/>
      <c r="E17" s="10"/>
      <c r="F17" s="11"/>
      <c r="G17" s="11"/>
    </row>
    <row r="18" spans="1:7" ht="15.75" x14ac:dyDescent="0.25">
      <c r="A18" s="9"/>
      <c r="B18" s="10"/>
      <c r="C18" s="11"/>
      <c r="D18" s="11"/>
      <c r="E18" s="10"/>
      <c r="F18" s="11"/>
      <c r="G18" s="38"/>
    </row>
    <row r="19" spans="1:7" ht="15.75" x14ac:dyDescent="0.25">
      <c r="A19" s="9"/>
      <c r="B19" s="10"/>
      <c r="C19" s="11"/>
      <c r="D19" s="11"/>
      <c r="E19" s="10"/>
      <c r="F19" s="11"/>
      <c r="G19" s="11"/>
    </row>
    <row r="20" spans="1:7" ht="15.75" x14ac:dyDescent="0.25">
      <c r="A20" s="9"/>
      <c r="B20" s="10"/>
      <c r="C20" s="11"/>
      <c r="D20" s="20"/>
      <c r="E20" s="21"/>
      <c r="F20" s="20"/>
      <c r="G20" s="11"/>
    </row>
    <row r="21" spans="1:7" ht="15.75" x14ac:dyDescent="0.25">
      <c r="D21" s="20"/>
      <c r="E21" s="21"/>
      <c r="F21" s="20"/>
    </row>
    <row r="22" spans="1:7" x14ac:dyDescent="0.25">
      <c r="D22" s="22"/>
      <c r="E22" s="22"/>
      <c r="F22" s="23"/>
    </row>
    <row r="23" spans="1:7" x14ac:dyDescent="0.25">
      <c r="D23" s="22"/>
      <c r="E23" s="22"/>
      <c r="F23" s="22"/>
    </row>
    <row r="24" spans="1:7" x14ac:dyDescent="0.25">
      <c r="D24" s="22"/>
      <c r="E24" s="22"/>
      <c r="F24" s="22"/>
    </row>
    <row r="27" spans="1:7" ht="15.75" thickBot="1" x14ac:dyDescent="0.3"/>
    <row r="28" spans="1:7" s="1" customFormat="1" ht="32.25" thickBot="1" x14ac:dyDescent="0.3">
      <c r="A28" s="7" t="s">
        <v>2</v>
      </c>
      <c r="B28" s="8" t="s">
        <v>19</v>
      </c>
      <c r="C28" s="8" t="s">
        <v>1</v>
      </c>
      <c r="D28" s="8" t="s">
        <v>20</v>
      </c>
      <c r="E28" s="8" t="s">
        <v>21</v>
      </c>
    </row>
    <row r="29" spans="1:7" s="1" customFormat="1" ht="16.5" thickBot="1" x14ac:dyDescent="0.3">
      <c r="A29" s="5" t="s">
        <v>22</v>
      </c>
      <c r="B29" s="50" t="s">
        <v>23</v>
      </c>
      <c r="C29" s="6" t="s">
        <v>24</v>
      </c>
      <c r="D29" s="6">
        <v>4</v>
      </c>
      <c r="E29" s="6" t="s">
        <v>25</v>
      </c>
    </row>
    <row r="30" spans="1:7" s="1" customFormat="1" ht="16.5" thickBot="1" x14ac:dyDescent="0.3">
      <c r="A30" s="5" t="s">
        <v>26</v>
      </c>
      <c r="B30" s="69">
        <f>90400+111600</f>
        <v>202000</v>
      </c>
      <c r="C30" s="71" t="s">
        <v>27</v>
      </c>
      <c r="D30" s="71">
        <v>290</v>
      </c>
      <c r="E30" s="71">
        <v>696.55</v>
      </c>
    </row>
    <row r="31" spans="1:7" s="1" customFormat="1" ht="16.5" thickBot="1" x14ac:dyDescent="0.3">
      <c r="A31" s="5" t="s">
        <v>28</v>
      </c>
      <c r="B31" s="70"/>
      <c r="C31" s="72"/>
      <c r="D31" s="72"/>
      <c r="E31" s="72"/>
    </row>
    <row r="33" spans="1:7" ht="15.75" x14ac:dyDescent="0.25">
      <c r="A33" s="62" t="s">
        <v>3</v>
      </c>
      <c r="B33" s="63"/>
      <c r="C33" s="63"/>
      <c r="D33" s="63"/>
      <c r="E33" s="63"/>
      <c r="F33" s="63"/>
      <c r="G33" s="63"/>
    </row>
    <row r="34" spans="1:7" ht="15.75" x14ac:dyDescent="0.25">
      <c r="A34" s="16"/>
      <c r="B34" s="61" t="s">
        <v>31</v>
      </c>
      <c r="C34" s="61"/>
      <c r="D34" s="61"/>
      <c r="E34" s="61" t="s">
        <v>32</v>
      </c>
      <c r="F34" s="61"/>
      <c r="G34" s="61"/>
    </row>
    <row r="35" spans="1:7" ht="15.75" x14ac:dyDescent="0.25">
      <c r="A35" s="17"/>
      <c r="B35" s="12" t="s">
        <v>5</v>
      </c>
      <c r="C35" s="13" t="s">
        <v>6</v>
      </c>
      <c r="D35" s="13" t="s">
        <v>7</v>
      </c>
      <c r="E35" s="12" t="s">
        <v>5</v>
      </c>
      <c r="F35" s="13" t="s">
        <v>6</v>
      </c>
      <c r="G35" s="13" t="s">
        <v>7</v>
      </c>
    </row>
    <row r="36" spans="1:7" ht="15.75" x14ac:dyDescent="0.25">
      <c r="A36" s="51" t="s">
        <v>4</v>
      </c>
      <c r="B36" s="52">
        <v>290000</v>
      </c>
      <c r="C36" s="53">
        <f>C8</f>
        <v>1.3274999999999999</v>
      </c>
      <c r="D36" s="54">
        <f>B36*C36</f>
        <v>384975</v>
      </c>
      <c r="E36" s="52">
        <v>235000</v>
      </c>
      <c r="F36" s="53">
        <f>F8</f>
        <v>0.98499999999999999</v>
      </c>
      <c r="G36" s="54">
        <f>E36*F36</f>
        <v>231475</v>
      </c>
    </row>
    <row r="37" spans="1:7" ht="15.75" x14ac:dyDescent="0.25">
      <c r="A37" s="18" t="s">
        <v>33</v>
      </c>
      <c r="B37" s="14">
        <f>2</f>
        <v>2</v>
      </c>
      <c r="C37" s="15">
        <v>42500</v>
      </c>
      <c r="D37" s="15">
        <f t="shared" ref="D37:D38" si="0">B37*C37</f>
        <v>85000</v>
      </c>
      <c r="E37" s="14">
        <f>2</f>
        <v>2</v>
      </c>
      <c r="F37" s="15">
        <v>42500</v>
      </c>
      <c r="G37" s="15">
        <f t="shared" ref="G37:G38" si="1">E37*F37</f>
        <v>85000</v>
      </c>
    </row>
    <row r="38" spans="1:7" ht="15.75" x14ac:dyDescent="0.25">
      <c r="A38" s="55" t="s">
        <v>0</v>
      </c>
      <c r="B38" s="56">
        <f>110</f>
        <v>110</v>
      </c>
      <c r="C38" s="57">
        <f>E30</f>
        <v>696.55</v>
      </c>
      <c r="D38" s="57">
        <f t="shared" si="0"/>
        <v>76620.5</v>
      </c>
      <c r="E38" s="56">
        <f>180</f>
        <v>180</v>
      </c>
      <c r="F38" s="57">
        <f>E30</f>
        <v>696.55</v>
      </c>
      <c r="G38" s="57">
        <f t="shared" si="1"/>
        <v>125378.99999999999</v>
      </c>
    </row>
    <row r="39" spans="1:7" ht="31.5" x14ac:dyDescent="0.25">
      <c r="A39" s="25" t="s">
        <v>18</v>
      </c>
      <c r="B39" s="26">
        <v>290000</v>
      </c>
      <c r="C39" s="58">
        <f>D39/B39</f>
        <v>1.8848120689655172</v>
      </c>
      <c r="D39" s="27">
        <f>D36+D37+D38</f>
        <v>546595.5</v>
      </c>
      <c r="E39" s="28">
        <v>235000</v>
      </c>
      <c r="F39" s="58">
        <f>G39/E39</f>
        <v>1.8802297872340425</v>
      </c>
      <c r="G39" s="27">
        <f>G36+G37+G38</f>
        <v>441854</v>
      </c>
    </row>
    <row r="40" spans="1:7" x14ac:dyDescent="0.25">
      <c r="C40" s="59"/>
      <c r="F40" s="59"/>
    </row>
    <row r="41" spans="1:7" x14ac:dyDescent="0.25">
      <c r="E41" s="19"/>
      <c r="G41" s="19"/>
    </row>
    <row r="42" spans="1:7" x14ac:dyDescent="0.25">
      <c r="D42" s="19"/>
    </row>
  </sheetData>
  <mergeCells count="12">
    <mergeCell ref="B1:D1"/>
    <mergeCell ref="E1:G1"/>
    <mergeCell ref="B34:D34"/>
    <mergeCell ref="E34:G34"/>
    <mergeCell ref="A33:G33"/>
    <mergeCell ref="A2:A3"/>
    <mergeCell ref="B2:D2"/>
    <mergeCell ref="E2:G2"/>
    <mergeCell ref="B30:B31"/>
    <mergeCell ref="C30:C31"/>
    <mergeCell ref="D30:D31"/>
    <mergeCell ref="E30:E3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NOEL Eric</cp:lastModifiedBy>
  <dcterms:created xsi:type="dcterms:W3CDTF">2018-06-08T06:24:04Z</dcterms:created>
  <dcterms:modified xsi:type="dcterms:W3CDTF">2020-08-05T09:49:17Z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e5f01b5f-9e63-41a3-871a-6cb2f979cff3</vt:lpwstr>
  </property>
</Properties>
</file>