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2205/Année 2020 2021/Coût complet/Chapitre 2 Coût complet/"/>
    </mc:Choice>
  </mc:AlternateContent>
  <xr:revisionPtr revIDLastSave="1" documentId="8_{689039E5-D0A8-4EDC-BD2A-C47C14F390B0}" xr6:coauthVersionLast="36" xr6:coauthVersionMax="36" xr10:uidLastSave="{52526BD4-B00C-4D52-A111-512C19E1D9B3}"/>
  <bookViews>
    <workbookView xWindow="360" yWindow="390" windowWidth="28275" windowHeight="12315" xr2:uid="{00000000-000D-0000-FFFF-FFFF00000000}"/>
  </bookViews>
  <sheets>
    <sheet name="Exercice 1" sheetId="2" r:id="rId1"/>
  </sheets>
  <calcPr calcId="191029"/>
</workbook>
</file>

<file path=xl/calcChain.xml><?xml version="1.0" encoding="utf-8"?>
<calcChain xmlns="http://schemas.openxmlformats.org/spreadsheetml/2006/main">
  <c r="E37" i="2" l="1"/>
  <c r="F37" i="2"/>
  <c r="G37" i="2"/>
  <c r="H37" i="2"/>
  <c r="D37" i="2"/>
  <c r="B37" i="2"/>
  <c r="E36" i="2"/>
  <c r="F36" i="2"/>
  <c r="G36" i="2"/>
  <c r="H36" i="2"/>
  <c r="D36" i="2"/>
  <c r="C36" i="2"/>
  <c r="A52" i="2" l="1"/>
  <c r="A35" i="2"/>
  <c r="I35" i="2" l="1"/>
  <c r="I21" i="2"/>
  <c r="I52" i="2"/>
  <c r="I9" i="2"/>
  <c r="C53" i="2"/>
  <c r="H53" i="2"/>
  <c r="G53" i="2"/>
  <c r="F53" i="2"/>
  <c r="E53" i="2"/>
  <c r="D53" i="2"/>
  <c r="B53" i="2"/>
  <c r="I47" i="2"/>
  <c r="I4" i="2"/>
  <c r="E11" i="2"/>
  <c r="F11" i="2"/>
  <c r="G11" i="2"/>
  <c r="H11" i="2"/>
  <c r="D11" i="2"/>
  <c r="E10" i="2"/>
  <c r="F10" i="2"/>
  <c r="G10" i="2"/>
  <c r="H10" i="2"/>
  <c r="D10" i="2"/>
  <c r="C11" i="2"/>
  <c r="B10" i="2"/>
  <c r="B12" i="2" s="1"/>
  <c r="B38" i="2"/>
  <c r="I10" i="2" l="1"/>
  <c r="G12" i="2"/>
  <c r="D12" i="2"/>
  <c r="F12" i="2"/>
  <c r="I11" i="2"/>
  <c r="E12" i="2"/>
  <c r="I53" i="2"/>
  <c r="H12" i="2"/>
  <c r="C54" i="2"/>
  <c r="G38" i="2"/>
  <c r="E38" i="2"/>
  <c r="C38" i="2"/>
  <c r="H38" i="2"/>
  <c r="F38" i="2"/>
  <c r="C12" i="2"/>
  <c r="I12" i="2" l="1"/>
  <c r="G54" i="2"/>
  <c r="G55" i="2" s="1"/>
  <c r="H54" i="2"/>
  <c r="H55" i="2" s="1"/>
  <c r="E54" i="2"/>
  <c r="E55" i="2" s="1"/>
  <c r="F54" i="2"/>
  <c r="F55" i="2" s="1"/>
  <c r="D54" i="2"/>
  <c r="D55" i="2" s="1"/>
  <c r="C55" i="2"/>
  <c r="D38" i="2"/>
  <c r="I38" i="2" s="1"/>
  <c r="I54" i="2" l="1"/>
  <c r="I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25000*0,30 = 7500€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247800+7500+4000 = 259300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31472,08*10%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43147,21*15%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25000*10% = 2500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25000 * 20%</t>
        </r>
      </text>
    </comment>
    <comment ref="E5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42500*40%=17000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42500*15% =6375€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<sst xmlns="http://schemas.openxmlformats.org/spreadsheetml/2006/main" count="75" uniqueCount="19">
  <si>
    <t>Entretien</t>
  </si>
  <si>
    <t>Distribution</t>
  </si>
  <si>
    <t>Répartition primaire</t>
  </si>
  <si>
    <t>Répartition secondaire</t>
  </si>
  <si>
    <t>Maintenance</t>
  </si>
  <si>
    <t>Approvisionnement</t>
  </si>
  <si>
    <t>Atelier 1</t>
  </si>
  <si>
    <t>Atelier 2</t>
  </si>
  <si>
    <t>Administration</t>
  </si>
  <si>
    <t>TOTAL</t>
  </si>
  <si>
    <t>HYPOTHESE 1</t>
  </si>
  <si>
    <t>HYPOTHESE 3</t>
  </si>
  <si>
    <t>HYPOTHESE 2</t>
  </si>
  <si>
    <t>E= 25000+0,15M</t>
  </si>
  <si>
    <t>M= 40000+0,10E</t>
  </si>
  <si>
    <t>répartition secondaire</t>
  </si>
  <si>
    <t>REPARTITION PAR ESCALIER</t>
  </si>
  <si>
    <t>REPARTITION SIMPLE</t>
  </si>
  <si>
    <t>REPARTITION RECIPROQUE (ou CROISEE)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</si>
</sst>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9" fontId="0" fillId="0" borderId="0" xfId="2" applyFont="1"/>
    <xf numFmtId="164" fontId="0" fillId="0" borderId="1" xfId="1" applyNumberFormat="1" applyFont="1" applyBorder="1"/>
    <xf numFmtId="9" fontId="0" fillId="0" borderId="1" xfId="0" applyNumberFormat="1" applyBorder="1"/>
    <xf numFmtId="44" fontId="0" fillId="0" borderId="1" xfId="1" applyFont="1" applyBorder="1"/>
    <xf numFmtId="164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164" fontId="0" fillId="2" borderId="1" xfId="1" applyNumberFormat="1" applyFont="1" applyFill="1" applyBorder="1"/>
    <xf numFmtId="9" fontId="0" fillId="4" borderId="1" xfId="0" applyNumberFormat="1" applyFill="1" applyBorder="1"/>
    <xf numFmtId="164" fontId="0" fillId="6" borderId="1" xfId="1" applyNumberFormat="1" applyFont="1" applyFill="1" applyBorder="1"/>
    <xf numFmtId="164" fontId="2" fillId="2" borderId="1" xfId="1" applyNumberFormat="1" applyFont="1" applyFill="1" applyBorder="1"/>
    <xf numFmtId="44" fontId="2" fillId="3" borderId="1" xfId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164" fontId="0" fillId="4" borderId="1" xfId="0" applyNumberFormat="1" applyFill="1" applyBorder="1"/>
    <xf numFmtId="164" fontId="0" fillId="7" borderId="1" xfId="0" applyNumberFormat="1" applyFill="1" applyBorder="1"/>
    <xf numFmtId="164" fontId="2" fillId="7" borderId="1" xfId="0" applyNumberFormat="1" applyFont="1" applyFill="1" applyBorder="1"/>
    <xf numFmtId="44" fontId="7" fillId="2" borderId="1" xfId="1" applyFont="1" applyFill="1" applyBorder="1"/>
    <xf numFmtId="0" fontId="6" fillId="0" borderId="0" xfId="0" applyFont="1" applyFill="1"/>
    <xf numFmtId="164" fontId="2" fillId="3" borderId="1" xfId="0" applyNumberFormat="1" applyFont="1" applyFill="1" applyBorder="1"/>
    <xf numFmtId="164" fontId="2" fillId="5" borderId="1" xfId="0" applyNumberFormat="1" applyFont="1" applyFill="1" applyBorder="1"/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450850</xdr:colOff>
      <xdr:row>23</xdr:row>
      <xdr:rowOff>114300</xdr:rowOff>
    </xdr:from>
    <xdr:to>
      <xdr:col>5</xdr:col>
      <xdr:colOff>317500</xdr:colOff>
      <xdr:row>31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25850" y="10985500"/>
          <a:ext cx="29019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E</a:t>
          </a:r>
          <a:r>
            <a:rPr lang="fr-FR" sz="1100" baseline="0">
              <a:solidFill>
                <a:sysClr val="windowText" lastClr="000000"/>
              </a:solidFill>
            </a:rPr>
            <a:t> = 25000 + 0,15(40000+0,10E)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E = 25000 + 6000 + 0,015E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1E-0,015E = 31000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0,985E = 31000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E  = 31000/ 0,985  =&gt; 31472,08€</a:t>
          </a:r>
        </a:p>
        <a:p>
          <a:endParaRPr lang="fr-FR" sz="1100" baseline="0">
            <a:solidFill>
              <a:schemeClr val="bg1"/>
            </a:solidFill>
          </a:endParaRPr>
        </a:p>
        <a:p>
          <a:r>
            <a:rPr lang="fr-FR" sz="1100" b="1" baseline="0">
              <a:solidFill>
                <a:srgbClr val="FF0000"/>
              </a:solidFill>
            </a:rPr>
            <a:t>M = 40000 + 0,10(31472,08)  = &gt; 43147,21€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177800</xdr:colOff>
      <xdr:row>4</xdr:row>
      <xdr:rowOff>6350</xdr:rowOff>
    </xdr:from>
    <xdr:to>
      <xdr:col>8</xdr:col>
      <xdr:colOff>514350</xdr:colOff>
      <xdr:row>11</xdr:row>
      <xdr:rowOff>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9061450" y="971550"/>
          <a:ext cx="336550" cy="13271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971550</xdr:colOff>
      <xdr:row>21</xdr:row>
      <xdr:rowOff>95250</xdr:rowOff>
    </xdr:from>
    <xdr:to>
      <xdr:col>2</xdr:col>
      <xdr:colOff>412750</xdr:colOff>
      <xdr:row>22</xdr:row>
      <xdr:rowOff>31750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162300" y="10585450"/>
          <a:ext cx="425450" cy="127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I68"/>
  <sheetViews>
    <sheetView showGridLines="0" tabSelected="1" topLeftCell="A38" zoomScale="150" zoomScaleNormal="150" workbookViewId="0">
      <selection activeCell="D59" sqref="D59"/>
    </sheetView>
  </sheetViews>
  <sheetFormatPr baseColWidth="10" defaultRowHeight="15" x14ac:dyDescent="0.25"/>
  <cols>
    <col min="1" max="1" width="21.42578125" bestFit="1" customWidth="1"/>
    <col min="2" max="2" width="14.7109375" bestFit="1" customWidth="1"/>
    <col min="3" max="3" width="13.28515625" bestFit="1" customWidth="1"/>
    <col min="4" max="4" width="19" bestFit="1" customWidth="1"/>
    <col min="5" max="6" width="13.140625" bestFit="1" customWidth="1"/>
    <col min="7" max="7" width="14.7109375" bestFit="1" customWidth="1"/>
    <col min="8" max="8" width="12.140625" bestFit="1" customWidth="1"/>
    <col min="9" max="9" width="11.28515625" customWidth="1"/>
  </cols>
  <sheetData>
    <row r="2" spans="1:9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</row>
    <row r="3" spans="1:9" s="18" customFormat="1" ht="30.75" customHeight="1" x14ac:dyDescent="0.2">
      <c r="A3" s="19"/>
      <c r="B3" s="19" t="s">
        <v>0</v>
      </c>
      <c r="C3" s="19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1</v>
      </c>
      <c r="I3" s="17" t="s">
        <v>9</v>
      </c>
    </row>
    <row r="4" spans="1:9" x14ac:dyDescent="0.25">
      <c r="A4" s="2" t="s">
        <v>2</v>
      </c>
      <c r="B4" s="6">
        <v>25000</v>
      </c>
      <c r="C4" s="6">
        <v>40000</v>
      </c>
      <c r="D4" s="6">
        <v>247800</v>
      </c>
      <c r="E4" s="6">
        <v>321600</v>
      </c>
      <c r="F4" s="6">
        <v>189700</v>
      </c>
      <c r="G4" s="6">
        <v>78600</v>
      </c>
      <c r="H4" s="6">
        <v>43700</v>
      </c>
      <c r="I4" s="29">
        <f>SUM(B4:H4)</f>
        <v>946400</v>
      </c>
    </row>
    <row r="5" spans="1:9" x14ac:dyDescent="0.25">
      <c r="A5" s="3" t="s">
        <v>0</v>
      </c>
      <c r="B5" s="7"/>
      <c r="C5" s="7"/>
      <c r="D5" s="7">
        <v>0.3</v>
      </c>
      <c r="E5" s="7">
        <v>0.15</v>
      </c>
      <c r="F5" s="7">
        <v>0.3</v>
      </c>
      <c r="G5" s="7">
        <v>0.15</v>
      </c>
      <c r="H5" s="7">
        <v>0.1</v>
      </c>
    </row>
    <row r="6" spans="1:9" x14ac:dyDescent="0.25">
      <c r="A6" s="2" t="s">
        <v>4</v>
      </c>
      <c r="B6" s="7"/>
      <c r="C6" s="2"/>
      <c r="D6" s="7">
        <v>0.1</v>
      </c>
      <c r="E6" s="7">
        <v>0.4</v>
      </c>
      <c r="F6" s="7">
        <v>0.3</v>
      </c>
      <c r="G6" s="7">
        <v>0.15</v>
      </c>
      <c r="H6" s="7">
        <v>0.05</v>
      </c>
    </row>
    <row r="8" spans="1:9" s="16" customFormat="1" x14ac:dyDescent="0.25">
      <c r="A8" t="s">
        <v>10</v>
      </c>
      <c r="B8" s="19" t="s">
        <v>0</v>
      </c>
      <c r="C8" s="19" t="s">
        <v>4</v>
      </c>
      <c r="D8" s="34" t="s">
        <v>5</v>
      </c>
      <c r="E8" s="34" t="s">
        <v>6</v>
      </c>
      <c r="F8" s="34" t="s">
        <v>7</v>
      </c>
      <c r="G8" s="34" t="s">
        <v>8</v>
      </c>
      <c r="H8" s="34" t="s">
        <v>1</v>
      </c>
      <c r="I8" s="15" t="s">
        <v>9</v>
      </c>
    </row>
    <row r="9" spans="1:9" x14ac:dyDescent="0.25">
      <c r="A9" s="2" t="s">
        <v>2</v>
      </c>
      <c r="B9" s="6">
        <v>25000</v>
      </c>
      <c r="C9" s="6">
        <v>40000</v>
      </c>
      <c r="D9" s="6">
        <v>247800</v>
      </c>
      <c r="E9" s="6">
        <v>321600</v>
      </c>
      <c r="F9" s="6">
        <v>189700</v>
      </c>
      <c r="G9" s="6">
        <v>78600</v>
      </c>
      <c r="H9" s="6">
        <v>43700</v>
      </c>
      <c r="I9" s="13">
        <f>SUM(B9:H9)</f>
        <v>946400</v>
      </c>
    </row>
    <row r="10" spans="1:9" x14ac:dyDescent="0.25">
      <c r="A10" s="2" t="s">
        <v>0</v>
      </c>
      <c r="B10" s="6">
        <f>-B9</f>
        <v>-25000</v>
      </c>
      <c r="C10" s="6">
        <v>0</v>
      </c>
      <c r="D10" s="22">
        <f>$B$9*D5</f>
        <v>7500</v>
      </c>
      <c r="E10" s="22">
        <f t="shared" ref="E10:H10" si="0">$B$9*E5</f>
        <v>3750</v>
      </c>
      <c r="F10" s="22">
        <f t="shared" si="0"/>
        <v>7500</v>
      </c>
      <c r="G10" s="22">
        <f t="shared" si="0"/>
        <v>3750</v>
      </c>
      <c r="H10" s="22">
        <f t="shared" si="0"/>
        <v>2500</v>
      </c>
      <c r="I10" s="13">
        <f t="shared" ref="I10:I11" si="1">SUM(B10:H10)</f>
        <v>0</v>
      </c>
    </row>
    <row r="11" spans="1:9" x14ac:dyDescent="0.25">
      <c r="A11" s="2" t="s">
        <v>4</v>
      </c>
      <c r="B11" s="6">
        <v>0</v>
      </c>
      <c r="C11" s="6">
        <f>-(C9+C10)</f>
        <v>-40000</v>
      </c>
      <c r="D11" s="22">
        <f>$C$9*D6</f>
        <v>4000</v>
      </c>
      <c r="E11" s="22">
        <f t="shared" ref="E11:H11" si="2">$C$9*E6</f>
        <v>16000</v>
      </c>
      <c r="F11" s="22">
        <f t="shared" si="2"/>
        <v>12000</v>
      </c>
      <c r="G11" s="22">
        <f t="shared" si="2"/>
        <v>6000</v>
      </c>
      <c r="H11" s="22">
        <f t="shared" si="2"/>
        <v>2000</v>
      </c>
      <c r="I11" s="13">
        <f t="shared" si="1"/>
        <v>0</v>
      </c>
    </row>
    <row r="12" spans="1:9" x14ac:dyDescent="0.25">
      <c r="A12" s="4" t="s">
        <v>3</v>
      </c>
      <c r="B12" s="6">
        <f>B9+B10+B11</f>
        <v>0</v>
      </c>
      <c r="C12" s="6">
        <f t="shared" ref="C12" si="3">C9+C10+C11</f>
        <v>0</v>
      </c>
      <c r="D12" s="23">
        <f t="shared" ref="D12" si="4">D9+D10+D11</f>
        <v>259300</v>
      </c>
      <c r="E12" s="23">
        <f t="shared" ref="E12" si="5">E9+E10+E11</f>
        <v>341350</v>
      </c>
      <c r="F12" s="23">
        <f t="shared" ref="F12" si="6">F9+F10+F11</f>
        <v>209200</v>
      </c>
      <c r="G12" s="23">
        <f t="shared" ref="G12" si="7">G9+G10+G11</f>
        <v>88350</v>
      </c>
      <c r="H12" s="23">
        <f t="shared" ref="H12" si="8">H9+H10+H11</f>
        <v>48200</v>
      </c>
      <c r="I12" s="29">
        <f>SUM(B12:H12)</f>
        <v>946400</v>
      </c>
    </row>
    <row r="13" spans="1:9" x14ac:dyDescent="0.25">
      <c r="A13" s="10"/>
      <c r="B13" s="11"/>
      <c r="C13" s="11"/>
      <c r="D13" s="11"/>
      <c r="E13" s="11"/>
      <c r="F13" s="11"/>
      <c r="G13" s="11"/>
      <c r="H13" s="11"/>
      <c r="I13" s="9"/>
    </row>
    <row r="14" spans="1:9" x14ac:dyDescent="0.25">
      <c r="A14" s="10"/>
      <c r="B14" s="11"/>
      <c r="C14" s="11"/>
      <c r="D14" s="11"/>
      <c r="E14" s="11"/>
      <c r="F14" s="11"/>
      <c r="G14" s="11"/>
      <c r="H14" s="11"/>
      <c r="I14" s="9"/>
    </row>
    <row r="15" spans="1:9" x14ac:dyDescent="0.25">
      <c r="A15" s="10"/>
      <c r="B15" s="11"/>
      <c r="C15" s="11"/>
      <c r="D15" s="11"/>
      <c r="E15" s="11"/>
      <c r="F15" s="11"/>
      <c r="G15" s="11"/>
      <c r="H15" s="11"/>
      <c r="I15" s="9"/>
    </row>
    <row r="16" spans="1:9" x14ac:dyDescent="0.25">
      <c r="A16" s="10"/>
      <c r="B16" s="11"/>
      <c r="C16" s="11"/>
      <c r="D16" s="11"/>
      <c r="E16" s="11"/>
      <c r="F16" s="11"/>
      <c r="G16" s="11"/>
      <c r="H16" s="11"/>
      <c r="I16" s="9"/>
    </row>
    <row r="17" spans="1:9" x14ac:dyDescent="0.25">
      <c r="A17" s="10"/>
      <c r="B17" s="11"/>
      <c r="C17" s="11"/>
      <c r="D17" s="11"/>
      <c r="E17" s="11"/>
      <c r="F17" s="11"/>
      <c r="G17" s="11"/>
      <c r="H17" s="11"/>
      <c r="I17" s="9"/>
    </row>
    <row r="18" spans="1:9" x14ac:dyDescent="0.25">
      <c r="A18" s="10"/>
      <c r="B18" s="11"/>
      <c r="C18" s="11"/>
      <c r="D18" s="11"/>
      <c r="E18" s="11"/>
      <c r="F18" s="11"/>
      <c r="G18" s="11"/>
      <c r="H18" s="11"/>
      <c r="I18" s="9"/>
    </row>
    <row r="19" spans="1:9" x14ac:dyDescent="0.25">
      <c r="A19" s="36" t="s">
        <v>18</v>
      </c>
      <c r="B19" s="36"/>
      <c r="C19" s="36"/>
      <c r="D19" s="36"/>
      <c r="E19" s="36"/>
      <c r="F19" s="36"/>
      <c r="G19" s="36"/>
      <c r="H19" s="36"/>
      <c r="I19" s="36"/>
    </row>
    <row r="20" spans="1:9" s="16" customFormat="1" x14ac:dyDescent="0.25">
      <c r="A20" s="14"/>
      <c r="B20" s="19" t="s">
        <v>0</v>
      </c>
      <c r="C20" s="19" t="s">
        <v>4</v>
      </c>
      <c r="D20" s="19" t="s">
        <v>5</v>
      </c>
      <c r="E20" s="19" t="s">
        <v>6</v>
      </c>
      <c r="F20" s="19" t="s">
        <v>7</v>
      </c>
      <c r="G20" s="19" t="s">
        <v>8</v>
      </c>
      <c r="H20" s="19" t="s">
        <v>1</v>
      </c>
      <c r="I20" s="15" t="s">
        <v>9</v>
      </c>
    </row>
    <row r="21" spans="1:9" x14ac:dyDescent="0.25">
      <c r="A21" s="2" t="s">
        <v>2</v>
      </c>
      <c r="B21" s="6">
        <v>25000</v>
      </c>
      <c r="C21" s="6">
        <v>40000</v>
      </c>
      <c r="D21" s="6">
        <v>247800</v>
      </c>
      <c r="E21" s="6">
        <v>321600</v>
      </c>
      <c r="F21" s="6">
        <v>189700</v>
      </c>
      <c r="G21" s="6">
        <v>78600</v>
      </c>
      <c r="H21" s="6">
        <v>43700</v>
      </c>
      <c r="I21" s="13">
        <f>SUM(B21:H21)</f>
        <v>946400</v>
      </c>
    </row>
    <row r="22" spans="1:9" x14ac:dyDescent="0.25">
      <c r="A22" s="2" t="s">
        <v>0</v>
      </c>
      <c r="B22" s="7"/>
      <c r="C22" s="21">
        <v>0.1</v>
      </c>
      <c r="D22" s="7">
        <v>0.2</v>
      </c>
      <c r="E22" s="7">
        <v>0.15</v>
      </c>
      <c r="F22" s="7">
        <v>0.3</v>
      </c>
      <c r="G22" s="7">
        <v>0.15</v>
      </c>
      <c r="H22" s="7">
        <v>0.1</v>
      </c>
      <c r="I22" s="5"/>
    </row>
    <row r="23" spans="1:9" x14ac:dyDescent="0.25">
      <c r="A23" s="2" t="s">
        <v>4</v>
      </c>
      <c r="B23" s="21">
        <v>0.15</v>
      </c>
      <c r="C23" s="2"/>
      <c r="D23" s="7">
        <v>0.1</v>
      </c>
      <c r="E23" s="7">
        <v>0.3</v>
      </c>
      <c r="F23" s="7">
        <v>0.25</v>
      </c>
      <c r="G23" s="7">
        <v>0.15</v>
      </c>
      <c r="H23" s="7">
        <v>0.05</v>
      </c>
      <c r="I23" s="1"/>
    </row>
    <row r="27" spans="1:9" x14ac:dyDescent="0.25">
      <c r="B27" s="31" t="s">
        <v>13</v>
      </c>
    </row>
    <row r="28" spans="1:9" x14ac:dyDescent="0.25">
      <c r="B28" s="31" t="s">
        <v>14</v>
      </c>
    </row>
    <row r="34" spans="1:9" x14ac:dyDescent="0.25">
      <c r="A34" s="8" t="s">
        <v>12</v>
      </c>
      <c r="B34" s="8" t="s">
        <v>0</v>
      </c>
      <c r="C34" s="8" t="s">
        <v>4</v>
      </c>
      <c r="D34" s="8" t="s">
        <v>5</v>
      </c>
      <c r="E34" s="8" t="s">
        <v>6</v>
      </c>
      <c r="F34" s="8" t="s">
        <v>7</v>
      </c>
      <c r="G34" s="8" t="s">
        <v>8</v>
      </c>
      <c r="H34" s="8" t="s">
        <v>1</v>
      </c>
      <c r="I34" s="12" t="s">
        <v>9</v>
      </c>
    </row>
    <row r="35" spans="1:9" x14ac:dyDescent="0.25">
      <c r="A35" s="8" t="str">
        <f>A21</f>
        <v>Répartition primaire</v>
      </c>
      <c r="B35" s="8">
        <v>25000</v>
      </c>
      <c r="C35" s="8">
        <v>40000</v>
      </c>
      <c r="D35" s="8">
        <v>247800</v>
      </c>
      <c r="E35" s="8">
        <v>321600</v>
      </c>
      <c r="F35" s="8">
        <v>189700</v>
      </c>
      <c r="G35" s="8">
        <v>78600</v>
      </c>
      <c r="H35" s="8">
        <v>43700</v>
      </c>
      <c r="I35" s="32">
        <f>SUM(B35:H35)</f>
        <v>946400</v>
      </c>
    </row>
    <row r="36" spans="1:9" x14ac:dyDescent="0.25">
      <c r="A36" s="8" t="s">
        <v>0</v>
      </c>
      <c r="B36" s="30">
        <v>-31472.080000000002</v>
      </c>
      <c r="C36" s="8">
        <f>31472.08*0.1</f>
        <v>3147.2080000000005</v>
      </c>
      <c r="D36" s="8">
        <f>31472.08*D22</f>
        <v>6294.4160000000011</v>
      </c>
      <c r="E36" s="8">
        <f t="shared" ref="E36:H36" si="9">31472.08*E22</f>
        <v>4720.8119999999999</v>
      </c>
      <c r="F36" s="8">
        <f t="shared" si="9"/>
        <v>9441.6239999999998</v>
      </c>
      <c r="G36" s="8">
        <f t="shared" si="9"/>
        <v>4720.8119999999999</v>
      </c>
      <c r="H36" s="8">
        <f t="shared" si="9"/>
        <v>3147.2080000000005</v>
      </c>
      <c r="I36" s="13"/>
    </row>
    <row r="37" spans="1:9" x14ac:dyDescent="0.25">
      <c r="A37" s="8" t="s">
        <v>4</v>
      </c>
      <c r="B37" s="8">
        <f>43147.21*0.15</f>
        <v>6472.0814999999993</v>
      </c>
      <c r="C37" s="30">
        <v>-43147.21</v>
      </c>
      <c r="D37" s="8">
        <f>43147.21*D23</f>
        <v>4314.7210000000005</v>
      </c>
      <c r="E37" s="8">
        <f t="shared" ref="E37:H37" si="10">43147.21*E23</f>
        <v>12944.162999999999</v>
      </c>
      <c r="F37" s="8">
        <f t="shared" si="10"/>
        <v>10786.8025</v>
      </c>
      <c r="G37" s="8">
        <f t="shared" si="10"/>
        <v>6472.0814999999993</v>
      </c>
      <c r="H37" s="8">
        <f t="shared" si="10"/>
        <v>2157.3605000000002</v>
      </c>
      <c r="I37" s="13"/>
    </row>
    <row r="38" spans="1:9" x14ac:dyDescent="0.25">
      <c r="A38" s="8" t="s">
        <v>3</v>
      </c>
      <c r="B38" s="8">
        <f>B35+B36+B37</f>
        <v>1.4999999975771061E-3</v>
      </c>
      <c r="C38" s="8">
        <f t="shared" ref="C38:H38" si="11">C35+C36+C37</f>
        <v>-2.0000000004074536E-3</v>
      </c>
      <c r="D38" s="24">
        <f t="shared" si="11"/>
        <v>258409.13699999999</v>
      </c>
      <c r="E38" s="24">
        <f t="shared" si="11"/>
        <v>339264.97499999998</v>
      </c>
      <c r="F38" s="24">
        <f t="shared" si="11"/>
        <v>209928.4265</v>
      </c>
      <c r="G38" s="24">
        <f t="shared" si="11"/>
        <v>89792.893500000006</v>
      </c>
      <c r="H38" s="24">
        <f t="shared" si="11"/>
        <v>49004.568500000001</v>
      </c>
      <c r="I38" s="33">
        <f>SUM(B38:H38)</f>
        <v>946400</v>
      </c>
    </row>
    <row r="42" spans="1:9" x14ac:dyDescent="0.25">
      <c r="A42" s="10"/>
      <c r="B42" s="11"/>
      <c r="C42" s="11"/>
      <c r="D42" s="11"/>
      <c r="E42" s="11"/>
      <c r="F42" s="11"/>
      <c r="G42" s="11"/>
      <c r="H42" s="11"/>
      <c r="I42" s="9"/>
    </row>
    <row r="43" spans="1:9" x14ac:dyDescent="0.25">
      <c r="A43" s="10"/>
      <c r="B43" s="11"/>
      <c r="C43" s="11"/>
      <c r="D43" s="11"/>
      <c r="E43" s="11"/>
      <c r="F43" s="11"/>
      <c r="G43" s="11"/>
      <c r="H43" s="11"/>
      <c r="I43" s="9"/>
    </row>
    <row r="44" spans="1:9" x14ac:dyDescent="0.25">
      <c r="A44" s="10"/>
      <c r="B44" s="11"/>
      <c r="C44" s="11"/>
      <c r="D44" s="11"/>
      <c r="E44" s="11"/>
      <c r="F44" s="11"/>
      <c r="G44" s="11"/>
      <c r="H44" s="11"/>
      <c r="I44" s="9"/>
    </row>
    <row r="45" spans="1:9" x14ac:dyDescent="0.25">
      <c r="A45" s="35" t="s">
        <v>16</v>
      </c>
      <c r="B45" s="35"/>
      <c r="C45" s="35"/>
      <c r="D45" s="35"/>
      <c r="E45" s="35"/>
      <c r="F45" s="35"/>
      <c r="G45" s="35"/>
      <c r="H45" s="35"/>
      <c r="I45" s="35"/>
    </row>
    <row r="46" spans="1:9" s="16" customFormat="1" x14ac:dyDescent="0.25">
      <c r="A46" s="14"/>
      <c r="B46" s="19" t="s">
        <v>0</v>
      </c>
      <c r="C46" s="19" t="s">
        <v>4</v>
      </c>
      <c r="D46" s="34" t="s">
        <v>5</v>
      </c>
      <c r="E46" s="34" t="s">
        <v>6</v>
      </c>
      <c r="F46" s="34" t="s">
        <v>7</v>
      </c>
      <c r="G46" s="34" t="s">
        <v>8</v>
      </c>
      <c r="H46" s="34" t="s">
        <v>1</v>
      </c>
      <c r="I46" s="17" t="s">
        <v>9</v>
      </c>
    </row>
    <row r="47" spans="1:9" x14ac:dyDescent="0.25">
      <c r="A47" s="2" t="s">
        <v>2</v>
      </c>
      <c r="B47" s="6">
        <v>25000</v>
      </c>
      <c r="C47" s="6">
        <v>40000</v>
      </c>
      <c r="D47" s="6">
        <v>247800</v>
      </c>
      <c r="E47" s="6">
        <v>321600</v>
      </c>
      <c r="F47" s="6">
        <v>189700</v>
      </c>
      <c r="G47" s="6">
        <v>78600</v>
      </c>
      <c r="H47" s="6">
        <v>43700</v>
      </c>
      <c r="I47" s="28">
        <f>SUM(B47:H47)</f>
        <v>946400</v>
      </c>
    </row>
    <row r="48" spans="1:9" x14ac:dyDescent="0.25">
      <c r="A48" s="25" t="s">
        <v>0</v>
      </c>
      <c r="B48" s="21"/>
      <c r="C48" s="21">
        <v>0.1</v>
      </c>
      <c r="D48" s="7">
        <v>0.2</v>
      </c>
      <c r="E48" s="7">
        <v>0.15</v>
      </c>
      <c r="F48" s="7">
        <v>0.3</v>
      </c>
      <c r="G48" s="7">
        <v>0.15</v>
      </c>
      <c r="H48" s="7">
        <v>0.1</v>
      </c>
    </row>
    <row r="49" spans="1:9" x14ac:dyDescent="0.25">
      <c r="A49" s="2" t="s">
        <v>4</v>
      </c>
      <c r="B49" s="7"/>
      <c r="C49" s="2"/>
      <c r="D49" s="7">
        <v>0.1</v>
      </c>
      <c r="E49" s="7">
        <v>0.4</v>
      </c>
      <c r="F49" s="7">
        <v>0.3</v>
      </c>
      <c r="G49" s="7">
        <v>0.15</v>
      </c>
      <c r="H49" s="7">
        <v>0.05</v>
      </c>
    </row>
    <row r="51" spans="1:9" x14ac:dyDescent="0.25">
      <c r="A51" t="s">
        <v>11</v>
      </c>
      <c r="B51" s="2" t="s">
        <v>0</v>
      </c>
      <c r="C51" s="2" t="s">
        <v>4</v>
      </c>
      <c r="D51" s="2" t="s">
        <v>5</v>
      </c>
      <c r="E51" s="2" t="s">
        <v>6</v>
      </c>
      <c r="F51" s="2" t="s">
        <v>7</v>
      </c>
      <c r="G51" s="2" t="s">
        <v>8</v>
      </c>
      <c r="H51" s="2" t="s">
        <v>1</v>
      </c>
      <c r="I51" s="12" t="s">
        <v>9</v>
      </c>
    </row>
    <row r="52" spans="1:9" x14ac:dyDescent="0.25">
      <c r="A52" s="2" t="str">
        <f>A47</f>
        <v>Répartition primaire</v>
      </c>
      <c r="B52" s="6">
        <v>25000</v>
      </c>
      <c r="C52" s="6">
        <v>40000</v>
      </c>
      <c r="D52" s="6">
        <v>247800</v>
      </c>
      <c r="E52" s="6">
        <v>321600</v>
      </c>
      <c r="F52" s="6">
        <v>189700</v>
      </c>
      <c r="G52" s="6">
        <v>78600</v>
      </c>
      <c r="H52" s="6">
        <v>43700</v>
      </c>
      <c r="I52" s="13">
        <f>SUM(B52:H52)</f>
        <v>946400</v>
      </c>
    </row>
    <row r="53" spans="1:9" x14ac:dyDescent="0.25">
      <c r="A53" s="25" t="s">
        <v>0</v>
      </c>
      <c r="B53" s="26">
        <f>-B52</f>
        <v>-25000</v>
      </c>
      <c r="C53" s="26">
        <f>B52*C48</f>
        <v>2500</v>
      </c>
      <c r="D53" s="26">
        <f>$B$9*D48</f>
        <v>5000</v>
      </c>
      <c r="E53" s="26">
        <f t="shared" ref="E53:H53" si="12">$B$9*E48</f>
        <v>3750</v>
      </c>
      <c r="F53" s="26">
        <f t="shared" si="12"/>
        <v>7500</v>
      </c>
      <c r="G53" s="26">
        <f t="shared" si="12"/>
        <v>3750</v>
      </c>
      <c r="H53" s="26">
        <f t="shared" si="12"/>
        <v>2500</v>
      </c>
      <c r="I53" s="27">
        <f t="shared" ref="I53:I54" si="13">SUM(B53:H53)</f>
        <v>0</v>
      </c>
    </row>
    <row r="54" spans="1:9" x14ac:dyDescent="0.25">
      <c r="A54" s="2" t="s">
        <v>4</v>
      </c>
      <c r="B54" s="6">
        <v>0</v>
      </c>
      <c r="C54" s="6">
        <f>-(C52+C53)</f>
        <v>-42500</v>
      </c>
      <c r="D54" s="6">
        <f>-$C$54*D49</f>
        <v>4250</v>
      </c>
      <c r="E54" s="6">
        <f t="shared" ref="E54:H54" si="14">-$C$54*E49</f>
        <v>17000</v>
      </c>
      <c r="F54" s="6">
        <f t="shared" si="14"/>
        <v>12750</v>
      </c>
      <c r="G54" s="6">
        <f t="shared" si="14"/>
        <v>6375</v>
      </c>
      <c r="H54" s="6">
        <f t="shared" si="14"/>
        <v>2125</v>
      </c>
      <c r="I54" s="13">
        <f t="shared" si="13"/>
        <v>0</v>
      </c>
    </row>
    <row r="55" spans="1:9" x14ac:dyDescent="0.25">
      <c r="A55" s="2" t="s">
        <v>15</v>
      </c>
      <c r="B55" s="6"/>
      <c r="C55" s="6">
        <f t="shared" ref="C55" si="15">C52+C53+C54</f>
        <v>0</v>
      </c>
      <c r="D55" s="20">
        <f t="shared" ref="D55" si="16">D52+D53+D54</f>
        <v>257050</v>
      </c>
      <c r="E55" s="20">
        <f t="shared" ref="E55" si="17">E52+E53+E54</f>
        <v>342350</v>
      </c>
      <c r="F55" s="20">
        <f t="shared" ref="F55" si="18">F52+F53+F54</f>
        <v>209950</v>
      </c>
      <c r="G55" s="20">
        <f t="shared" ref="G55" si="19">G52+G53+G54</f>
        <v>88725</v>
      </c>
      <c r="H55" s="20">
        <f t="shared" ref="H55" si="20">H52+H53+H54</f>
        <v>48325</v>
      </c>
      <c r="I55" s="28">
        <f>SUM(B55:H55)</f>
        <v>946400</v>
      </c>
    </row>
    <row r="56" spans="1:9" x14ac:dyDescent="0.25">
      <c r="A56" s="10"/>
      <c r="B56" s="11"/>
      <c r="C56" s="11"/>
      <c r="D56" s="11"/>
      <c r="E56" s="11"/>
      <c r="F56" s="11"/>
      <c r="G56" s="11"/>
      <c r="H56" s="11"/>
      <c r="I56" s="9"/>
    </row>
    <row r="57" spans="1:9" x14ac:dyDescent="0.25">
      <c r="A57" s="10"/>
      <c r="B57" s="11"/>
      <c r="C57" s="11"/>
      <c r="D57" s="11"/>
      <c r="E57" s="11"/>
      <c r="F57" s="11"/>
      <c r="G57" s="11"/>
      <c r="H57" s="11"/>
      <c r="I57" s="9"/>
    </row>
    <row r="58" spans="1:9" x14ac:dyDescent="0.25">
      <c r="A58" s="10"/>
      <c r="B58" s="11"/>
      <c r="C58" s="11"/>
      <c r="D58" s="11"/>
      <c r="E58" s="11"/>
      <c r="F58" s="11"/>
      <c r="G58" s="11"/>
      <c r="H58" s="11"/>
      <c r="I58" s="9"/>
    </row>
    <row r="59" spans="1:9" x14ac:dyDescent="0.25">
      <c r="A59" s="10"/>
      <c r="B59" s="11"/>
      <c r="C59" s="11"/>
      <c r="D59" s="11"/>
      <c r="E59" s="11"/>
      <c r="F59" s="11"/>
      <c r="G59" s="11"/>
      <c r="H59" s="11"/>
      <c r="I59" s="9"/>
    </row>
    <row r="60" spans="1:9" x14ac:dyDescent="0.25">
      <c r="A60" s="10"/>
      <c r="B60" s="11"/>
      <c r="C60" s="11"/>
      <c r="D60" s="11"/>
      <c r="E60" s="11"/>
      <c r="F60" s="11"/>
      <c r="G60" s="11"/>
      <c r="H60" s="11"/>
      <c r="I60" s="9"/>
    </row>
    <row r="61" spans="1:9" x14ac:dyDescent="0.25">
      <c r="A61" s="10"/>
      <c r="B61" s="11"/>
      <c r="C61" s="11"/>
      <c r="D61" s="11"/>
      <c r="E61" s="11"/>
      <c r="F61" s="11"/>
      <c r="G61" s="11"/>
      <c r="H61" s="11"/>
      <c r="I61" s="9"/>
    </row>
    <row r="62" spans="1:9" x14ac:dyDescent="0.25">
      <c r="A62" s="10"/>
      <c r="B62" s="11"/>
      <c r="C62" s="11"/>
      <c r="D62" s="11"/>
      <c r="E62" s="11"/>
      <c r="F62" s="11"/>
      <c r="G62" s="11"/>
      <c r="H62" s="11"/>
      <c r="I62" s="9"/>
    </row>
    <row r="63" spans="1:9" x14ac:dyDescent="0.25">
      <c r="A63" s="10"/>
      <c r="B63" s="11"/>
      <c r="C63" s="11"/>
      <c r="D63" s="11"/>
      <c r="E63" s="11"/>
      <c r="F63" s="11"/>
      <c r="G63" s="11"/>
      <c r="H63" s="11"/>
      <c r="I63" s="9"/>
    </row>
    <row r="64" spans="1:9" x14ac:dyDescent="0.25">
      <c r="A64" s="10"/>
      <c r="B64" s="11"/>
      <c r="C64" s="11"/>
      <c r="D64" s="11"/>
      <c r="E64" s="11"/>
      <c r="F64" s="11"/>
      <c r="G64" s="11"/>
      <c r="H64" s="11"/>
      <c r="I64" s="9"/>
    </row>
    <row r="65" spans="1:9" x14ac:dyDescent="0.25">
      <c r="A65" s="10"/>
      <c r="B65" s="11"/>
      <c r="C65" s="11"/>
      <c r="D65" s="11"/>
      <c r="E65" s="11"/>
      <c r="F65" s="11"/>
      <c r="G65" s="11"/>
      <c r="H65" s="11"/>
      <c r="I65" s="9"/>
    </row>
    <row r="66" spans="1:9" x14ac:dyDescent="0.25">
      <c r="A66" s="10"/>
      <c r="B66" s="11"/>
      <c r="C66" s="11"/>
      <c r="D66" s="11"/>
      <c r="E66" s="11"/>
      <c r="F66" s="11"/>
      <c r="G66" s="11"/>
      <c r="H66" s="11"/>
      <c r="I66" s="9"/>
    </row>
    <row r="67" spans="1:9" x14ac:dyDescent="0.25">
      <c r="A67" s="10"/>
      <c r="B67" s="11"/>
      <c r="C67" s="11"/>
      <c r="D67" s="11"/>
      <c r="E67" s="11"/>
      <c r="F67" s="11"/>
      <c r="G67" s="11"/>
      <c r="H67" s="11"/>
      <c r="I67" s="9"/>
    </row>
    <row r="68" spans="1:9" x14ac:dyDescent="0.25">
      <c r="A68" s="10"/>
      <c r="B68" s="11"/>
      <c r="C68" s="11"/>
      <c r="D68" s="11"/>
      <c r="E68" s="11"/>
      <c r="F68" s="11"/>
      <c r="G68" s="11"/>
      <c r="H68" s="11"/>
      <c r="I68" s="9"/>
    </row>
  </sheetData>
  <mergeCells count="3">
    <mergeCell ref="A45:I45"/>
    <mergeCell ref="A2:I2"/>
    <mergeCell ref="A19:I1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2019-01-08T10:26:53Z</dcterms:created>
  <dcterms:modified xsi:type="dcterms:W3CDTF">2021-04-22T16:37:06Z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5e027ba9-92d2-45dc-9ecf-acb7be243012</vt:lpwstr>
  </property>
</Properties>
</file>