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85c9127a006cce5/Enseignement/IUT BRETIGNY GEA/Cours DUT GEA 2ème année/M32F05 - M32M05 FA - FI/Le coût préétabli/"/>
    </mc:Choice>
  </mc:AlternateContent>
  <xr:revisionPtr revIDLastSave="0" documentId="8_{380CE046-2AE7-423F-8F67-E123FFAEC3DF}" xr6:coauthVersionLast="36" xr6:coauthVersionMax="36" xr10:uidLastSave="{00000000-0000-0000-0000-000000000000}"/>
  <bookViews>
    <workbookView xWindow="120" yWindow="105" windowWidth="28515" windowHeight="12600" xr2:uid="{00000000-000D-0000-FFFF-FFFF00000000}"/>
  </bookViews>
  <sheets>
    <sheet name="Exercice 3" sheetId="10" r:id="rId1"/>
  </sheets>
  <calcPr calcId="191029"/>
</workbook>
</file>

<file path=xl/calcChain.xml><?xml version="1.0" encoding="utf-8"?>
<calcChain xmlns="http://schemas.openxmlformats.org/spreadsheetml/2006/main">
  <c r="E35" i="10" l="1"/>
  <c r="E36" i="10"/>
  <c r="C35" i="10"/>
  <c r="D35" i="10" s="1"/>
  <c r="D38" i="10" s="1"/>
  <c r="C38" i="10" s="1"/>
  <c r="D37" i="10"/>
  <c r="D36" i="10"/>
  <c r="C5" i="10"/>
  <c r="F35" i="10" s="1"/>
  <c r="C6" i="10"/>
  <c r="F36" i="10" s="1"/>
  <c r="G35" i="10" l="1"/>
  <c r="G36" i="10"/>
  <c r="B19" i="10" l="1"/>
  <c r="B14" i="10"/>
  <c r="B18" i="10" s="1"/>
  <c r="C7" i="10"/>
  <c r="F37" i="10" s="1"/>
  <c r="B16" i="10" l="1"/>
  <c r="B17" i="10" s="1"/>
  <c r="C27" i="10" l="1"/>
  <c r="C15" i="10"/>
  <c r="C19" i="10" l="1"/>
  <c r="C18" i="10"/>
  <c r="C17" i="10"/>
  <c r="B27" i="10" l="1"/>
  <c r="B29" i="10" l="1"/>
  <c r="D25" i="10"/>
  <c r="D26" i="10"/>
  <c r="D24" i="10"/>
  <c r="B7" i="10"/>
  <c r="E37" i="10" s="1"/>
  <c r="G37" i="10" s="1"/>
  <c r="G38" i="10" s="1"/>
  <c r="F38" i="10" s="1"/>
  <c r="B6" i="10"/>
  <c r="D6" i="10" s="1"/>
  <c r="D7" i="10" l="1"/>
  <c r="D5" i="10"/>
  <c r="D27" i="10"/>
  <c r="D29" i="10"/>
  <c r="D8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B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 xml:space="preserve">180000/9000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120000/180000</t>
        </r>
      </text>
    </comment>
    <comment ref="B6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20250/9000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7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13500/9000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7" authorId="0" shapeId="0" xr:uid="{00000000-0006-0000-0500-000005000000}">
      <text>
        <r>
          <rPr>
            <b/>
            <sz val="9"/>
            <color indexed="81"/>
            <rFont val="Tahoma"/>
            <family val="2"/>
          </rPr>
          <t>CUMP</t>
        </r>
        <r>
          <rPr>
            <sz val="9"/>
            <color indexed="81"/>
            <rFont val="Tahoma"/>
            <family val="2"/>
          </rPr>
          <t xml:space="preserve">
176100€ / 255000</t>
        </r>
      </text>
    </comment>
  </commentList>
</comments>
</file>

<file path=xl/sharedStrings.xml><?xml version="1.0" encoding="utf-8"?>
<sst xmlns="http://schemas.openxmlformats.org/spreadsheetml/2006/main" count="38" uniqueCount="29">
  <si>
    <t>Charges fixes</t>
  </si>
  <si>
    <t>Coût total budget</t>
  </si>
  <si>
    <t>Coût de l'U.O</t>
  </si>
  <si>
    <t>-dont variable</t>
  </si>
  <si>
    <t>-dont fixe</t>
  </si>
  <si>
    <t>MOD</t>
  </si>
  <si>
    <t>M</t>
  </si>
  <si>
    <t>PU</t>
  </si>
  <si>
    <t>Q</t>
  </si>
  <si>
    <t>Activité (U.O)</t>
  </si>
  <si>
    <t>Matière premières</t>
  </si>
  <si>
    <t>Centre production</t>
  </si>
  <si>
    <t>TOTAL ENTREE</t>
  </si>
  <si>
    <t>S. FINAL</t>
  </si>
  <si>
    <t>Consommation</t>
  </si>
  <si>
    <t>VALORISATION DES CONSOMMATION DE M. PREMIERES</t>
  </si>
  <si>
    <t>S. INITIAL</t>
  </si>
  <si>
    <t>COUT TOTAL</t>
  </si>
  <si>
    <t>COUT DE PRODUCTION STANDARD UNITAIRE</t>
  </si>
  <si>
    <t>COUT REEL  9230 unités</t>
  </si>
  <si>
    <t>COUT PREETABLI ADAPTE A LA PRODUCTION REELLE (9230 tubes)</t>
  </si>
  <si>
    <t>Question 1 : Fiche standard</t>
  </si>
  <si>
    <t>Question 2 : Budget flexible</t>
  </si>
  <si>
    <t>Charges variables (CUO : 37,50€)</t>
  </si>
  <si>
    <t>13500 (normale)</t>
  </si>
  <si>
    <t>14200 (réelle)</t>
  </si>
  <si>
    <t>Question 3</t>
  </si>
  <si>
    <t>506250 /13500</t>
  </si>
  <si>
    <t>Centre production (H.Machine)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</si>
</sst>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_-* #,##0.00000000\ &quot;€&quot;_-;\-* #,##0.00000000\ &quot;€&quot;_-;_-* &quot;-&quot;??\ &quot;€&quot;_-;_-@_-"/>
    <numFmt numFmtId="166" formatCode="_-* #,##0.0000\ &quot;€&quot;_-;\-* #,##0.0000\ &quot;€&quot;_-;_-* &quot;-&quot;??\ &quot;€&quot;_-;_-@_-"/>
    <numFmt numFmtId="167" formatCode="_-* #,##0.00000\ &quot;€&quot;_-;\-* #,##0.000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1" xfId="0" applyNumberFormat="1" applyBorder="1"/>
    <xf numFmtId="0" fontId="0" fillId="0" borderId="1" xfId="0" quotePrefix="1" applyBorder="1"/>
    <xf numFmtId="0" fontId="2" fillId="2" borderId="1" xfId="0" applyFont="1" applyFill="1" applyBorder="1" applyAlignment="1">
      <alignment horizontal="center"/>
    </xf>
    <xf numFmtId="44" fontId="0" fillId="2" borderId="1" xfId="0" applyNumberForma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44" fontId="5" fillId="2" borderId="1" xfId="0" applyNumberFormat="1" applyFont="1" applyFill="1" applyBorder="1"/>
    <xf numFmtId="44" fontId="0" fillId="0" borderId="0" xfId="0" applyNumberFormat="1"/>
    <xf numFmtId="44" fontId="2" fillId="2" borderId="1" xfId="0" applyNumberFormat="1" applyFont="1" applyFill="1" applyBorder="1"/>
    <xf numFmtId="0" fontId="7" fillId="0" borderId="1" xfId="0" applyFont="1" applyFill="1" applyBorder="1"/>
    <xf numFmtId="44" fontId="7" fillId="0" borderId="1" xfId="1" applyFont="1" applyFill="1" applyBorder="1"/>
    <xf numFmtId="44" fontId="7" fillId="0" borderId="1" xfId="0" applyNumberFormat="1" applyFont="1" applyFill="1" applyBorder="1"/>
    <xf numFmtId="0" fontId="0" fillId="2" borderId="1" xfId="0" applyFill="1" applyBorder="1"/>
    <xf numFmtId="0" fontId="7" fillId="2" borderId="1" xfId="0" applyFont="1" applyFill="1" applyBorder="1"/>
    <xf numFmtId="44" fontId="7" fillId="2" borderId="1" xfId="0" applyNumberFormat="1" applyFont="1" applyFill="1" applyBorder="1"/>
    <xf numFmtId="44" fontId="7" fillId="0" borderId="1" xfId="1" applyFont="1" applyBorder="1"/>
    <xf numFmtId="44" fontId="0" fillId="4" borderId="1" xfId="1" applyFont="1" applyFill="1" applyBorder="1"/>
    <xf numFmtId="0" fontId="7" fillId="0" borderId="1" xfId="0" applyFont="1" applyBorder="1"/>
    <xf numFmtId="0" fontId="0" fillId="0" borderId="0" xfId="0" quotePrefix="1"/>
    <xf numFmtId="0" fontId="2" fillId="0" borderId="1" xfId="0" applyFont="1" applyBorder="1" applyAlignment="1">
      <alignment horizontal="center"/>
    </xf>
    <xf numFmtId="16" fontId="7" fillId="0" borderId="1" xfId="0" applyNumberFormat="1" applyFont="1" applyBorder="1"/>
    <xf numFmtId="0" fontId="8" fillId="0" borderId="1" xfId="0" applyFont="1" applyBorder="1"/>
    <xf numFmtId="0" fontId="7" fillId="3" borderId="1" xfId="0" applyFont="1" applyFill="1" applyBorder="1"/>
    <xf numFmtId="44" fontId="7" fillId="3" borderId="1" xfId="1" applyFont="1" applyFill="1" applyBorder="1"/>
    <xf numFmtId="0" fontId="8" fillId="3" borderId="1" xfId="0" applyFont="1" applyFill="1" applyBorder="1"/>
    <xf numFmtId="44" fontId="7" fillId="2" borderId="1" xfId="1" applyNumberFormat="1" applyFont="1" applyFill="1" applyBorder="1"/>
    <xf numFmtId="44" fontId="7" fillId="2" borderId="1" xfId="1" applyFont="1" applyFill="1" applyBorder="1"/>
    <xf numFmtId="0" fontId="6" fillId="0" borderId="0" xfId="0" applyFont="1" applyBorder="1" applyAlignment="1">
      <alignment horizontal="center"/>
    </xf>
    <xf numFmtId="164" fontId="6" fillId="0" borderId="0" xfId="1" applyNumberFormat="1" applyFont="1" applyBorder="1"/>
    <xf numFmtId="44" fontId="7" fillId="3" borderId="1" xfId="1" applyNumberFormat="1" applyFont="1" applyFill="1" applyBorder="1"/>
    <xf numFmtId="44" fontId="7" fillId="3" borderId="1" xfId="0" applyNumberFormat="1" applyFont="1" applyFill="1" applyBorder="1"/>
    <xf numFmtId="0" fontId="8" fillId="0" borderId="0" xfId="0" applyFont="1" applyBorder="1" applyAlignment="1">
      <alignment horizontal="center"/>
    </xf>
    <xf numFmtId="44" fontId="8" fillId="2" borderId="1" xfId="0" applyNumberFormat="1" applyFont="1" applyFill="1" applyBorder="1"/>
    <xf numFmtId="0" fontId="9" fillId="0" borderId="0" xfId="0" applyFont="1" applyAlignment="1">
      <alignment horizontal="center" vertical="center" wrapText="1"/>
    </xf>
    <xf numFmtId="44" fontId="10" fillId="2" borderId="1" xfId="0" applyNumberFormat="1" applyFont="1" applyFill="1" applyBorder="1"/>
    <xf numFmtId="44" fontId="11" fillId="0" borderId="1" xfId="1" applyFont="1" applyBorder="1"/>
    <xf numFmtId="165" fontId="0" fillId="4" borderId="1" xfId="1" applyNumberFormat="1" applyFont="1" applyFill="1" applyBorder="1"/>
    <xf numFmtId="0" fontId="6" fillId="0" borderId="0" xfId="0" applyFont="1" applyBorder="1" applyAlignment="1">
      <alignment horizontal="center"/>
    </xf>
    <xf numFmtId="44" fontId="11" fillId="5" borderId="1" xfId="0" applyNumberFormat="1" applyFont="1" applyFill="1" applyBorder="1"/>
    <xf numFmtId="0" fontId="2" fillId="0" borderId="0" xfId="0" applyFont="1"/>
    <xf numFmtId="0" fontId="2" fillId="0" borderId="0" xfId="0" applyFont="1" applyBorder="1" applyAlignment="1">
      <alignment horizontal="center"/>
    </xf>
    <xf numFmtId="44" fontId="11" fillId="0" borderId="0" xfId="1" applyFont="1" applyBorder="1"/>
    <xf numFmtId="167" fontId="7" fillId="4" borderId="1" xfId="1" applyNumberFormat="1" applyFont="1" applyFill="1" applyBorder="1"/>
    <xf numFmtId="166" fontId="7" fillId="3" borderId="1" xfId="1" applyNumberFormat="1" applyFont="1" applyFill="1" applyBorder="1"/>
    <xf numFmtId="0" fontId="8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665480</xdr:colOff>
      <xdr:row>26</xdr:row>
      <xdr:rowOff>213360</xdr:rowOff>
    </xdr:from>
    <xdr:to>
      <xdr:col>2</xdr:col>
      <xdr:colOff>736600</xdr:colOff>
      <xdr:row>28</xdr:row>
      <xdr:rowOff>10160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flipH="1">
          <a:off x="7599680" y="2915920"/>
          <a:ext cx="71120" cy="28956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L38"/>
  <sheetViews>
    <sheetView showGridLines="0" tabSelected="1" topLeftCell="A26" zoomScale="200" zoomScaleNormal="200" workbookViewId="0">
      <selection activeCell="E10" sqref="E10"/>
    </sheetView>
  </sheetViews>
  <sheetFormatPr baseColWidth="10" defaultRowHeight="15" x14ac:dyDescent="0.25"/>
  <cols>
    <col min="1" max="1" width="34.85546875" customWidth="1"/>
    <col min="2" max="2" width="15.140625" bestFit="1" customWidth="1"/>
    <col min="3" max="3" width="16.42578125" customWidth="1"/>
    <col min="4" max="4" width="14.85546875" bestFit="1" customWidth="1"/>
    <col min="6" max="6" width="14" bestFit="1" customWidth="1"/>
    <col min="7" max="7" width="14.85546875" bestFit="1" customWidth="1"/>
    <col min="8" max="8" width="11.85546875" bestFit="1" customWidth="1"/>
    <col min="9" max="9" width="15.85546875" customWidth="1"/>
    <col min="10" max="10" width="13.42578125" bestFit="1" customWidth="1"/>
    <col min="12" max="12" width="13.28515625" customWidth="1"/>
    <col min="13" max="13" width="12.85546875" bestFit="1" customWidth="1"/>
  </cols>
  <sheetData>
    <row r="3" spans="1:4" x14ac:dyDescent="0.25">
      <c r="A3" s="42" t="s">
        <v>21</v>
      </c>
    </row>
    <row r="4" spans="1:4" x14ac:dyDescent="0.25">
      <c r="A4" s="1"/>
      <c r="B4" s="8" t="s">
        <v>8</v>
      </c>
      <c r="C4" s="8" t="s">
        <v>7</v>
      </c>
      <c r="D4" s="8" t="s">
        <v>6</v>
      </c>
    </row>
    <row r="5" spans="1:4" x14ac:dyDescent="0.25">
      <c r="A5" s="1" t="s">
        <v>10</v>
      </c>
      <c r="B5" s="1">
        <v>20</v>
      </c>
      <c r="C5" s="39">
        <f>120000/180000</f>
        <v>0.66666666666666663</v>
      </c>
      <c r="D5" s="2">
        <f>B5*C5</f>
        <v>13.333333333333332</v>
      </c>
    </row>
    <row r="6" spans="1:4" x14ac:dyDescent="0.25">
      <c r="A6" s="1" t="s">
        <v>5</v>
      </c>
      <c r="B6" s="1">
        <f>20250/9000</f>
        <v>2.25</v>
      </c>
      <c r="C6" s="19">
        <f>445500/20250</f>
        <v>22</v>
      </c>
      <c r="D6" s="2">
        <f t="shared" ref="D6:D7" si="0">B6*C6</f>
        <v>49.5</v>
      </c>
    </row>
    <row r="7" spans="1:4" x14ac:dyDescent="0.25">
      <c r="A7" s="1" t="s">
        <v>28</v>
      </c>
      <c r="B7" s="1">
        <f>13500/9000</f>
        <v>1.5</v>
      </c>
      <c r="C7" s="19">
        <f>1107000/13500</f>
        <v>82</v>
      </c>
      <c r="D7" s="2">
        <f t="shared" si="0"/>
        <v>123</v>
      </c>
    </row>
    <row r="8" spans="1:4" ht="21" x14ac:dyDescent="0.35">
      <c r="A8" s="49" t="s">
        <v>18</v>
      </c>
      <c r="B8" s="49"/>
      <c r="C8" s="49"/>
      <c r="D8" s="38">
        <f>SUM(D5:D7)</f>
        <v>185.83333333333331</v>
      </c>
    </row>
    <row r="9" spans="1:4" ht="21" x14ac:dyDescent="0.35">
      <c r="A9" s="43"/>
      <c r="B9" s="43"/>
      <c r="C9" s="43"/>
      <c r="D9" s="44"/>
    </row>
    <row r="10" spans="1:4" ht="21" x14ac:dyDescent="0.35">
      <c r="A10" s="43"/>
      <c r="B10" s="43"/>
      <c r="C10" s="43"/>
      <c r="D10" s="44"/>
    </row>
    <row r="11" spans="1:4" x14ac:dyDescent="0.25">
      <c r="A11" s="42" t="s">
        <v>22</v>
      </c>
    </row>
    <row r="13" spans="1:4" x14ac:dyDescent="0.25">
      <c r="A13" s="22" t="s">
        <v>9</v>
      </c>
      <c r="B13" s="22" t="s">
        <v>25</v>
      </c>
      <c r="C13" s="5" t="s">
        <v>24</v>
      </c>
    </row>
    <row r="14" spans="1:4" x14ac:dyDescent="0.25">
      <c r="A14" s="1" t="s">
        <v>23</v>
      </c>
      <c r="B14" s="3">
        <f>14200*37.5</f>
        <v>532500</v>
      </c>
      <c r="C14" s="6">
        <v>506250</v>
      </c>
    </row>
    <row r="15" spans="1:4" x14ac:dyDescent="0.25">
      <c r="A15" s="1" t="s">
        <v>0</v>
      </c>
      <c r="B15" s="3">
        <v>600750</v>
      </c>
      <c r="C15" s="11">
        <f>C16-C14</f>
        <v>600750</v>
      </c>
    </row>
    <row r="16" spans="1:4" x14ac:dyDescent="0.25">
      <c r="A16" s="1" t="s">
        <v>1</v>
      </c>
      <c r="B16" s="3">
        <f>B14+B15</f>
        <v>1133250</v>
      </c>
      <c r="C16" s="11">
        <v>1107000</v>
      </c>
    </row>
    <row r="17" spans="1:12" ht="18.75" x14ac:dyDescent="0.3">
      <c r="A17" s="1" t="s">
        <v>2</v>
      </c>
      <c r="B17" s="3">
        <f>B16/14200</f>
        <v>79.806338028169009</v>
      </c>
      <c r="C17" s="9">
        <f>C16/13500</f>
        <v>82</v>
      </c>
    </row>
    <row r="18" spans="1:12" ht="21" x14ac:dyDescent="0.35">
      <c r="A18" s="4" t="s">
        <v>3</v>
      </c>
      <c r="B18" s="3">
        <f>B14/14200</f>
        <v>37.5</v>
      </c>
      <c r="C18" s="41">
        <f>C14/13500</f>
        <v>37.5</v>
      </c>
      <c r="D18" s="21" t="s">
        <v>27</v>
      </c>
    </row>
    <row r="19" spans="1:12" x14ac:dyDescent="0.25">
      <c r="A19" s="4" t="s">
        <v>4</v>
      </c>
      <c r="B19" s="3">
        <f>B15/14200</f>
        <v>42.306338028169016</v>
      </c>
      <c r="C19" s="6">
        <f>C15/13500</f>
        <v>44.5</v>
      </c>
    </row>
    <row r="20" spans="1:12" x14ac:dyDescent="0.25">
      <c r="A20" s="48"/>
      <c r="B20" s="48"/>
      <c r="C20" s="31"/>
      <c r="I20" s="48" t="s">
        <v>15</v>
      </c>
      <c r="J20" s="48"/>
      <c r="K20" s="48"/>
      <c r="L20" s="48"/>
    </row>
    <row r="21" spans="1:12" x14ac:dyDescent="0.25">
      <c r="A21" s="40"/>
      <c r="B21" s="40"/>
      <c r="C21" s="31"/>
      <c r="I21" s="40"/>
      <c r="J21" s="40"/>
      <c r="K21" s="40"/>
      <c r="L21" s="40"/>
    </row>
    <row r="22" spans="1:12" x14ac:dyDescent="0.25">
      <c r="A22" s="34" t="s">
        <v>26</v>
      </c>
      <c r="B22" s="30"/>
      <c r="C22" s="31"/>
      <c r="I22" s="30"/>
      <c r="J22" s="30"/>
      <c r="K22" s="30"/>
      <c r="L22" s="30"/>
    </row>
    <row r="23" spans="1:12" x14ac:dyDescent="0.25">
      <c r="A23" s="47" t="s">
        <v>15</v>
      </c>
      <c r="B23" s="47"/>
      <c r="C23" s="47"/>
      <c r="D23" s="47"/>
    </row>
    <row r="24" spans="1:12" s="7" customFormat="1" x14ac:dyDescent="0.25">
      <c r="A24" s="20" t="s">
        <v>16</v>
      </c>
      <c r="B24" s="20">
        <v>69000</v>
      </c>
      <c r="C24" s="18">
        <v>0.7</v>
      </c>
      <c r="D24" s="18">
        <f>+B24*C24</f>
        <v>48300</v>
      </c>
    </row>
    <row r="25" spans="1:12" x14ac:dyDescent="0.25">
      <c r="A25" s="23">
        <v>43376</v>
      </c>
      <c r="B25" s="20">
        <v>90000</v>
      </c>
      <c r="C25" s="18">
        <v>0.62</v>
      </c>
      <c r="D25" s="18">
        <f t="shared" ref="D25:D26" si="1">+B25*C25</f>
        <v>55800</v>
      </c>
    </row>
    <row r="26" spans="1:12" x14ac:dyDescent="0.25">
      <c r="A26" s="23">
        <v>43419</v>
      </c>
      <c r="B26" s="20">
        <v>96000</v>
      </c>
      <c r="C26" s="18">
        <v>0.75</v>
      </c>
      <c r="D26" s="18">
        <f t="shared" si="1"/>
        <v>72000</v>
      </c>
    </row>
    <row r="27" spans="1:12" x14ac:dyDescent="0.25">
      <c r="A27" s="16" t="s">
        <v>12</v>
      </c>
      <c r="B27" s="16">
        <f>SUM(B24:B26)</f>
        <v>255000</v>
      </c>
      <c r="C27" s="28">
        <f>176100/255000</f>
        <v>0.69058823529411761</v>
      </c>
      <c r="D27" s="29">
        <f>+SUM(D24:D26)</f>
        <v>176100</v>
      </c>
      <c r="H27" s="10"/>
    </row>
    <row r="28" spans="1:12" x14ac:dyDescent="0.25">
      <c r="A28" s="20" t="s">
        <v>13</v>
      </c>
      <c r="B28" s="20">
        <v>81600</v>
      </c>
      <c r="C28" s="20"/>
      <c r="D28" s="20"/>
    </row>
    <row r="29" spans="1:12" x14ac:dyDescent="0.25">
      <c r="A29" s="24" t="s">
        <v>14</v>
      </c>
      <c r="B29" s="27">
        <f>B27-B28</f>
        <v>173400</v>
      </c>
      <c r="C29" s="32">
        <v>0.69</v>
      </c>
      <c r="D29" s="33">
        <f>B29*C29</f>
        <v>119645.99999999999</v>
      </c>
    </row>
    <row r="33" spans="1:7" ht="36.75" customHeight="1" x14ac:dyDescent="0.25">
      <c r="A33" s="36">
        <v>9230</v>
      </c>
      <c r="B33" s="50" t="s">
        <v>19</v>
      </c>
      <c r="C33" s="50"/>
      <c r="D33" s="50"/>
      <c r="E33" s="50" t="s">
        <v>20</v>
      </c>
      <c r="F33" s="50"/>
      <c r="G33" s="50"/>
    </row>
    <row r="34" spans="1:7" x14ac:dyDescent="0.25">
      <c r="A34" s="1"/>
      <c r="B34" s="8" t="s">
        <v>8</v>
      </c>
      <c r="C34" s="8" t="s">
        <v>7</v>
      </c>
      <c r="D34" s="8" t="s">
        <v>6</v>
      </c>
      <c r="E34" s="8" t="s">
        <v>8</v>
      </c>
      <c r="F34" s="8" t="s">
        <v>7</v>
      </c>
      <c r="G34" s="8" t="s">
        <v>6</v>
      </c>
    </row>
    <row r="35" spans="1:7" x14ac:dyDescent="0.25">
      <c r="A35" s="1" t="s">
        <v>10</v>
      </c>
      <c r="B35" s="25">
        <v>173400</v>
      </c>
      <c r="C35" s="46">
        <f>176100/255000</f>
        <v>0.69058823529411761</v>
      </c>
      <c r="D35" s="26">
        <f>B35*C35</f>
        <v>119748</v>
      </c>
      <c r="E35" s="12">
        <f>B5*9230</f>
        <v>184600</v>
      </c>
      <c r="F35" s="45">
        <f>C5</f>
        <v>0.66666666666666663</v>
      </c>
      <c r="G35" s="14">
        <f>E35*F35</f>
        <v>123066.66666666666</v>
      </c>
    </row>
    <row r="36" spans="1:7" x14ac:dyDescent="0.25">
      <c r="A36" s="1" t="s">
        <v>5</v>
      </c>
      <c r="B36" s="12">
        <v>20400</v>
      </c>
      <c r="C36" s="13">
        <v>21</v>
      </c>
      <c r="D36" s="13">
        <f>B36*C36</f>
        <v>428400</v>
      </c>
      <c r="E36" s="12">
        <f>2.25*9230</f>
        <v>20767.5</v>
      </c>
      <c r="F36" s="45">
        <f>C6</f>
        <v>22</v>
      </c>
      <c r="G36" s="14">
        <f t="shared" ref="G36:G37" si="2">E36*F36</f>
        <v>456885</v>
      </c>
    </row>
    <row r="37" spans="1:7" x14ac:dyDescent="0.25">
      <c r="A37" s="1" t="s">
        <v>11</v>
      </c>
      <c r="B37" s="12">
        <v>14200</v>
      </c>
      <c r="C37" s="13">
        <v>81</v>
      </c>
      <c r="D37" s="13">
        <f>B37*C37</f>
        <v>1150200</v>
      </c>
      <c r="E37" s="12">
        <f>B7*9230</f>
        <v>13845</v>
      </c>
      <c r="F37" s="45">
        <f>C7</f>
        <v>82</v>
      </c>
      <c r="G37" s="14">
        <f t="shared" si="2"/>
        <v>1135290</v>
      </c>
    </row>
    <row r="38" spans="1:7" ht="21" x14ac:dyDescent="0.35">
      <c r="A38" s="15" t="s">
        <v>17</v>
      </c>
      <c r="B38" s="16">
        <v>9230</v>
      </c>
      <c r="C38" s="35">
        <f>D38/B38</f>
        <v>184.00303358613218</v>
      </c>
      <c r="D38" s="17">
        <f>D35+D36+D37</f>
        <v>1698348</v>
      </c>
      <c r="E38" s="16">
        <v>9230</v>
      </c>
      <c r="F38" s="37">
        <f>G38/E38</f>
        <v>185.83333333333331</v>
      </c>
      <c r="G38" s="17">
        <f>SUM(G35:G37)</f>
        <v>1715241.6666666665</v>
      </c>
    </row>
  </sheetData>
  <mergeCells count="6">
    <mergeCell ref="A23:D23"/>
    <mergeCell ref="I20:L20"/>
    <mergeCell ref="A8:C8"/>
    <mergeCell ref="E33:G33"/>
    <mergeCell ref="B33:D33"/>
    <mergeCell ref="A20:B20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Exercice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NOEL Eric</cp:lastModifiedBy>
  <dcterms:created xsi:type="dcterms:W3CDTF">2016-07-11T11:01:41Z</dcterms:created>
  <dcterms:modified xsi:type="dcterms:W3CDTF">2021-11-20T16:56:39Z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cf6c1cd0-1224-432d-a064-9bb98d7bcf06</vt:lpwstr>
  </property>
</Properties>
</file>