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oel\OneDrive\Enseignement\IUT BRETIGNY GEA\M32F05 - M32M05 FA - FI\Méthode ABC\"/>
    </mc:Choice>
  </mc:AlternateContent>
  <bookViews>
    <workbookView xWindow="360" yWindow="390" windowWidth="28275" windowHeight="12315"/>
  </bookViews>
  <sheets>
    <sheet name="Exercice 3" sheetId="4" r:id="rId1"/>
  </sheets>
  <calcPr calcId="152511"/>
</workbook>
</file>

<file path=xl/calcChain.xml><?xml version="1.0" encoding="utf-8"?>
<calcChain xmlns="http://schemas.openxmlformats.org/spreadsheetml/2006/main">
  <c r="B39" i="4" l="1"/>
  <c r="B37" i="4"/>
  <c r="B35" i="4"/>
  <c r="D30" i="4" l="1"/>
  <c r="D31" i="4"/>
  <c r="D32" i="4"/>
  <c r="D33" i="4"/>
  <c r="D29" i="4"/>
  <c r="E52" i="4"/>
  <c r="D24" i="4"/>
  <c r="C39" i="4" s="1"/>
  <c r="D20" i="4"/>
  <c r="D19" i="4"/>
  <c r="C37" i="4" s="1"/>
  <c r="D18" i="4"/>
  <c r="D17" i="4"/>
  <c r="C7" i="4"/>
  <c r="D7" i="4"/>
  <c r="B7" i="4"/>
  <c r="C38" i="4" l="1"/>
  <c r="C35" i="4"/>
  <c r="C36" i="4"/>
  <c r="D34" i="4"/>
  <c r="D37" i="4"/>
  <c r="D39" i="4"/>
  <c r="E7" i="4"/>
  <c r="E9" i="4" s="1"/>
  <c r="D35" i="4" l="1"/>
  <c r="D36" i="4"/>
  <c r="D38" i="4"/>
  <c r="D40" i="4" l="1"/>
  <c r="D41" i="4" s="1"/>
</calcChain>
</file>

<file path=xl/comments1.xml><?xml version="1.0" encoding="utf-8"?>
<comments xmlns="http://schemas.openxmlformats.org/spreadsheetml/2006/main">
  <authors>
    <author>NOEL Eric</author>
  </authors>
  <commentList>
    <comment ref="B37" authorId="0" shapeId="0">
      <text>
        <r>
          <rPr>
            <b/>
            <sz val="9"/>
            <color indexed="81"/>
            <rFont val="Tahoma"/>
            <family val="2"/>
          </rPr>
          <t>=3/16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=3,66/16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<sst xmlns="http://schemas.openxmlformats.org/spreadsheetml/2006/main" count="85" uniqueCount="67">
  <si>
    <t>A</t>
  </si>
  <si>
    <t>B</t>
  </si>
  <si>
    <t>Nombre de lots</t>
  </si>
  <si>
    <t>Activités</t>
  </si>
  <si>
    <t>Q</t>
  </si>
  <si>
    <t>PU</t>
  </si>
  <si>
    <t>M</t>
  </si>
  <si>
    <t>TOTAL</t>
  </si>
  <si>
    <t>Total</t>
  </si>
  <si>
    <t>Coût total</t>
  </si>
  <si>
    <t>C</t>
  </si>
  <si>
    <t xml:space="preserve">Production mensuelle </t>
  </si>
  <si>
    <t>Heures nécessaires pour 1 piscine</t>
  </si>
  <si>
    <t>Heures nécessaires par mois</t>
  </si>
  <si>
    <t>Nombre d'ouvriers nécessaires</t>
  </si>
  <si>
    <t>(arrondi à 7)</t>
  </si>
  <si>
    <t>Heures productives par mois / ouvirer</t>
  </si>
  <si>
    <t>Nombre inducteurs</t>
  </si>
  <si>
    <t>Coût inducteur</t>
  </si>
  <si>
    <t>Changement de moule</t>
  </si>
  <si>
    <t xml:space="preserve"> 20 lots</t>
  </si>
  <si>
    <t>Introduction Armature</t>
  </si>
  <si>
    <t xml:space="preserve">690 h </t>
  </si>
  <si>
    <t>Changement couleur</t>
  </si>
  <si>
    <t>5 couleurs</t>
  </si>
  <si>
    <t>Vernissage</t>
  </si>
  <si>
    <t>13 650 €</t>
  </si>
  <si>
    <t xml:space="preserve"> 91 unités</t>
  </si>
  <si>
    <t>Livraison</t>
  </si>
  <si>
    <t>Gestion des clients</t>
  </si>
  <si>
    <t xml:space="preserve">  4 550 €</t>
  </si>
  <si>
    <t>Gestion fournisseurs</t>
  </si>
  <si>
    <r>
      <t>5 couleurs + 2 matières = 7 réf</t>
    </r>
    <r>
      <rPr>
        <b/>
        <u/>
        <sz val="12"/>
        <color theme="1"/>
        <rFont val="Times New Roman"/>
        <family val="1"/>
      </rPr>
      <t xml:space="preserve"> </t>
    </r>
  </si>
  <si>
    <t>Produits</t>
  </si>
  <si>
    <t>Nombre coques</t>
  </si>
  <si>
    <t xml:space="preserve">  A</t>
  </si>
  <si>
    <t>16 / 2 = 8</t>
  </si>
  <si>
    <t xml:space="preserve">  B</t>
  </si>
  <si>
    <t>55 / 5 = 11</t>
  </si>
  <si>
    <t xml:space="preserve">  C</t>
  </si>
  <si>
    <t>20 /20 = 1</t>
  </si>
  <si>
    <t>Nombre total d’inducteurs</t>
  </si>
  <si>
    <t xml:space="preserve">Consommation  de PVC   </t>
  </si>
  <si>
    <t xml:space="preserve">Consommation  d’armature </t>
  </si>
  <si>
    <t xml:space="preserve">Consommation de peinture </t>
  </si>
  <si>
    <t xml:space="preserve">MOD peintres   </t>
  </si>
  <si>
    <t>Coût direct</t>
  </si>
  <si>
    <t>Nb de lots produits</t>
  </si>
  <si>
    <t>Nb d’heures MOD moulage</t>
  </si>
  <si>
    <t>Nb de couleurs</t>
  </si>
  <si>
    <t>Nb de coques produites</t>
  </si>
  <si>
    <t>Nb de références</t>
  </si>
  <si>
    <t>Coût indirect</t>
  </si>
  <si>
    <t>Coût de revient standard unitaire</t>
  </si>
  <si>
    <t>Référence</t>
  </si>
  <si>
    <t>PVC</t>
  </si>
  <si>
    <t>OUI</t>
  </si>
  <si>
    <t>Armature</t>
  </si>
  <si>
    <t>Gris</t>
  </si>
  <si>
    <t>NON</t>
  </si>
  <si>
    <t>Bleu</t>
  </si>
  <si>
    <t>Blanc</t>
  </si>
  <si>
    <t>Noir</t>
  </si>
  <si>
    <t>Vert</t>
  </si>
  <si>
    <t>Pour A</t>
  </si>
  <si>
    <t>MOD         Moulage</t>
  </si>
  <si>
    <t>1 Modèle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</si>
</sst>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4" fontId="3" fillId="0" borderId="1" xfId="1" applyFont="1" applyBorder="1" applyAlignment="1">
      <alignment horizontal="justify" vertical="center" wrapText="1"/>
    </xf>
    <xf numFmtId="44" fontId="3" fillId="0" borderId="1" xfId="1" applyFont="1" applyBorder="1" applyAlignment="1">
      <alignment horizontal="left" vertical="center" wrapText="1"/>
    </xf>
    <xf numFmtId="44" fontId="3" fillId="0" borderId="1" xfId="1" applyFont="1" applyBorder="1" applyAlignment="1">
      <alignment vertical="center" wrapText="1"/>
    </xf>
    <xf numFmtId="44" fontId="3" fillId="2" borderId="1" xfId="1" applyFont="1" applyFill="1" applyBorder="1" applyAlignment="1">
      <alignment vertical="center" wrapText="1"/>
    </xf>
    <xf numFmtId="44" fontId="4" fillId="0" borderId="6" xfId="1" applyFont="1" applyBorder="1" applyAlignment="1">
      <alignment horizontal="justify" vertical="center" wrapText="1"/>
    </xf>
    <xf numFmtId="44" fontId="4" fillId="0" borderId="1" xfId="1" applyFont="1" applyBorder="1" applyAlignment="1">
      <alignment horizontal="center" vertical="center" wrapText="1"/>
    </xf>
    <xf numFmtId="0" fontId="9" fillId="0" borderId="1" xfId="0" applyFont="1" applyFill="1" applyBorder="1"/>
    <xf numFmtId="44" fontId="9" fillId="0" borderId="1" xfId="1" applyFont="1" applyFill="1" applyBorder="1"/>
    <xf numFmtId="44" fontId="8" fillId="4" borderId="1" xfId="1" applyFont="1" applyFill="1" applyBorder="1" applyAlignment="1">
      <alignment vertical="center" wrapText="1"/>
    </xf>
    <xf numFmtId="44" fontId="9" fillId="0" borderId="1" xfId="0" applyNumberFormat="1" applyFont="1" applyFill="1" applyBorder="1"/>
    <xf numFmtId="0" fontId="9" fillId="3" borderId="1" xfId="0" applyFont="1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44" fontId="4" fillId="5" borderId="1" xfId="1" applyFont="1" applyFill="1" applyBorder="1" applyAlignment="1">
      <alignment horizontal="justify" vertical="center" wrapText="1"/>
    </xf>
    <xf numFmtId="0" fontId="12" fillId="5" borderId="1" xfId="0" applyFont="1" applyFill="1" applyBorder="1"/>
    <xf numFmtId="44" fontId="12" fillId="5" borderId="1" xfId="0" applyNumberFormat="1" applyFont="1" applyFill="1" applyBorder="1"/>
    <xf numFmtId="44" fontId="4" fillId="0" borderId="1" xfId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4" fontId="4" fillId="0" borderId="1" xfId="1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170180</xdr:colOff>
      <xdr:row>10</xdr:row>
      <xdr:rowOff>289560</xdr:rowOff>
    </xdr:from>
    <xdr:to>
      <xdr:col>6</xdr:col>
      <xdr:colOff>170180</xdr:colOff>
      <xdr:row>10</xdr:row>
      <xdr:rowOff>1213485</xdr:rowOff>
    </xdr:to>
    <xdr:sp macro="" textlink="">
      <xdr:nvSpPr>
        <xdr:cNvPr id="2" name="ZoneTexte 1"/>
        <xdr:cNvSpPr txBox="1"/>
      </xdr:nvSpPr>
      <xdr:spPr>
        <a:xfrm>
          <a:off x="170180" y="2118360"/>
          <a:ext cx="6492240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1645 * 75%</a:t>
          </a:r>
          <a:r>
            <a:rPr lang="fr-FR" sz="1100" b="1" baseline="0"/>
            <a:t> = 1233,75 Heures productives par an par ouvrier</a:t>
          </a:r>
        </a:p>
        <a:p>
          <a:endParaRPr lang="fr-FR" sz="1100" b="1" baseline="0"/>
        </a:p>
        <a:p>
          <a:r>
            <a:rPr lang="fr-FR" sz="1100" b="1" baseline="0"/>
            <a:t>1233,75 / 12  = 102,8125 Heures productives par mois et par ouvrier</a:t>
          </a:r>
          <a:endParaRPr lang="fr-FR" sz="1100" b="1"/>
        </a:p>
      </xdr:txBody>
    </xdr:sp>
    <xdr:clientData/>
  </xdr:twoCellAnchor>
  <xdr:twoCellAnchor>
    <xdr:from>
      <xdr:col>0</xdr:col>
      <xdr:colOff>207645</xdr:colOff>
      <xdr:row>10</xdr:row>
      <xdr:rowOff>1438275</xdr:rowOff>
    </xdr:from>
    <xdr:to>
      <xdr:col>4</xdr:col>
      <xdr:colOff>12701</xdr:colOff>
      <xdr:row>11</xdr:row>
      <xdr:rowOff>58420</xdr:rowOff>
    </xdr:to>
    <xdr:sp macro="" textlink="">
      <xdr:nvSpPr>
        <xdr:cNvPr id="3" name="ZoneTexte 2"/>
        <xdr:cNvSpPr txBox="1"/>
      </xdr:nvSpPr>
      <xdr:spPr>
        <a:xfrm>
          <a:off x="207645" y="3267075"/>
          <a:ext cx="4712336" cy="10077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2467,50 * 12 =  29610€ coût</a:t>
          </a:r>
          <a:r>
            <a:rPr lang="fr-FR" sz="1100" b="1" baseline="0"/>
            <a:t> annuel</a:t>
          </a:r>
        </a:p>
        <a:p>
          <a:endParaRPr lang="fr-FR" sz="1100" b="1" baseline="0"/>
        </a:p>
        <a:p>
          <a:r>
            <a:rPr lang="fr-FR" sz="1100" b="1" baseline="0"/>
            <a:t>35* 0,75 * 47 =  1233,75 heures productives annuelle</a:t>
          </a:r>
        </a:p>
        <a:p>
          <a:endParaRPr lang="fr-FR" sz="1100" b="1" baseline="0"/>
        </a:p>
        <a:p>
          <a:r>
            <a:rPr lang="fr-FR" sz="1100" b="1" baseline="0"/>
            <a:t>29610 /  1233,75  =  24€ : coût de l'heure productive</a:t>
          </a:r>
        </a:p>
      </xdr:txBody>
    </xdr:sp>
    <xdr:clientData/>
  </xdr:twoCellAnchor>
  <xdr:twoCellAnchor>
    <xdr:from>
      <xdr:col>6</xdr:col>
      <xdr:colOff>939800</xdr:colOff>
      <xdr:row>29</xdr:row>
      <xdr:rowOff>137160</xdr:rowOff>
    </xdr:from>
    <xdr:to>
      <xdr:col>8</xdr:col>
      <xdr:colOff>269240</xdr:colOff>
      <xdr:row>32</xdr:row>
      <xdr:rowOff>132080</xdr:rowOff>
    </xdr:to>
    <xdr:sp macro="" textlink="">
      <xdr:nvSpPr>
        <xdr:cNvPr id="4" name="ZoneTexte 3"/>
        <xdr:cNvSpPr txBox="1"/>
      </xdr:nvSpPr>
      <xdr:spPr>
        <a:xfrm>
          <a:off x="6446520" y="9616440"/>
          <a:ext cx="1483360" cy="589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8 lots -&gt; 16 unités</a:t>
          </a:r>
        </a:p>
        <a:p>
          <a:r>
            <a:rPr lang="fr-FR" sz="1100"/>
            <a:t>1 unité -&gt; 0,5 lot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I52"/>
  <sheetViews>
    <sheetView showGridLines="0" tabSelected="1" zoomScale="150" zoomScaleNormal="150" workbookViewId="0">
      <selection activeCell="G23" sqref="G23"/>
    </sheetView>
  </sheetViews>
  <sheetFormatPr baseColWidth="10" defaultRowHeight="15" x14ac:dyDescent="0.25"/>
  <cols>
    <col min="1" max="1" width="33.140625" customWidth="1"/>
    <col min="2" max="2" width="14.5703125" customWidth="1"/>
    <col min="3" max="4" width="11.85546875" bestFit="1" customWidth="1"/>
    <col min="5" max="5" width="7.28515625" customWidth="1"/>
    <col min="6" max="6" width="6.7109375" bestFit="1" customWidth="1"/>
    <col min="7" max="7" width="15.85546875" customWidth="1"/>
    <col min="8" max="8" width="15.42578125" customWidth="1"/>
    <col min="9" max="9" width="18.140625" customWidth="1"/>
  </cols>
  <sheetData>
    <row r="4" spans="1:9" x14ac:dyDescent="0.25">
      <c r="A4" s="2"/>
      <c r="B4" s="1" t="s">
        <v>0</v>
      </c>
      <c r="C4" s="1" t="s">
        <v>1</v>
      </c>
      <c r="D4" s="1" t="s">
        <v>10</v>
      </c>
      <c r="E4" s="4" t="s">
        <v>7</v>
      </c>
    </row>
    <row r="5" spans="1:9" x14ac:dyDescent="0.25">
      <c r="A5" s="2" t="s">
        <v>11</v>
      </c>
      <c r="B5" s="1">
        <v>16</v>
      </c>
      <c r="C5" s="1">
        <v>55</v>
      </c>
      <c r="D5" s="1">
        <v>20</v>
      </c>
      <c r="E5" s="3"/>
    </row>
    <row r="6" spans="1:9" x14ac:dyDescent="0.25">
      <c r="A6" s="2" t="s">
        <v>12</v>
      </c>
      <c r="B6" s="1">
        <v>15</v>
      </c>
      <c r="C6" s="1">
        <v>6</v>
      </c>
      <c r="D6" s="1">
        <v>6</v>
      </c>
      <c r="E6" s="3"/>
    </row>
    <row r="7" spans="1:9" x14ac:dyDescent="0.25">
      <c r="A7" s="2" t="s">
        <v>13</v>
      </c>
      <c r="B7" s="1">
        <f>B5*B6</f>
        <v>240</v>
      </c>
      <c r="C7" s="1">
        <f t="shared" ref="C7:D7" si="0">C5*C6</f>
        <v>330</v>
      </c>
      <c r="D7" s="1">
        <f t="shared" si="0"/>
        <v>120</v>
      </c>
      <c r="E7" s="3">
        <f>B7+C7+D7</f>
        <v>690</v>
      </c>
    </row>
    <row r="8" spans="1:9" x14ac:dyDescent="0.25">
      <c r="A8" s="37" t="s">
        <v>16</v>
      </c>
      <c r="B8" s="38"/>
      <c r="C8" s="38"/>
      <c r="D8" s="39"/>
      <c r="E8" s="3">
        <v>102.8125</v>
      </c>
    </row>
    <row r="9" spans="1:9" x14ac:dyDescent="0.25">
      <c r="A9" s="37" t="s">
        <v>14</v>
      </c>
      <c r="B9" s="38"/>
      <c r="C9" s="38"/>
      <c r="D9" s="39"/>
      <c r="E9" s="3">
        <f>E7/E8</f>
        <v>6.7112462006079028</v>
      </c>
    </row>
    <row r="10" spans="1:9" x14ac:dyDescent="0.25">
      <c r="E10" t="s">
        <v>15</v>
      </c>
    </row>
    <row r="11" spans="1:9" ht="187.9" customHeight="1" x14ac:dyDescent="0.25"/>
    <row r="15" spans="1:9" ht="15.75" thickBot="1" x14ac:dyDescent="0.3"/>
    <row r="16" spans="1:9" ht="32.25" thickBot="1" x14ac:dyDescent="0.3">
      <c r="A16" s="9" t="s">
        <v>3</v>
      </c>
      <c r="B16" s="9" t="s">
        <v>9</v>
      </c>
      <c r="C16" s="9" t="s">
        <v>17</v>
      </c>
      <c r="D16" s="9" t="s">
        <v>18</v>
      </c>
      <c r="G16" s="7" t="s">
        <v>33</v>
      </c>
      <c r="H16" s="8" t="s">
        <v>2</v>
      </c>
      <c r="I16" s="8" t="s">
        <v>34</v>
      </c>
    </row>
    <row r="17" spans="1:9" ht="16.5" thickBot="1" x14ac:dyDescent="0.3">
      <c r="A17" s="40" t="s">
        <v>19</v>
      </c>
      <c r="B17" s="41">
        <v>48300</v>
      </c>
      <c r="C17" s="42" t="s">
        <v>20</v>
      </c>
      <c r="D17" s="41">
        <f>B17/20</f>
        <v>2415</v>
      </c>
      <c r="G17" s="10" t="s">
        <v>35</v>
      </c>
      <c r="H17" s="6" t="s">
        <v>36</v>
      </c>
      <c r="I17" s="6">
        <v>16</v>
      </c>
    </row>
    <row r="18" spans="1:9" ht="16.5" thickBot="1" x14ac:dyDescent="0.3">
      <c r="A18" s="40" t="s">
        <v>21</v>
      </c>
      <c r="B18" s="41">
        <v>11730</v>
      </c>
      <c r="C18" s="42" t="s">
        <v>22</v>
      </c>
      <c r="D18" s="41">
        <f>B18/690</f>
        <v>17</v>
      </c>
      <c r="G18" s="10" t="s">
        <v>37</v>
      </c>
      <c r="H18" s="6" t="s">
        <v>38</v>
      </c>
      <c r="I18" s="6">
        <v>55</v>
      </c>
    </row>
    <row r="19" spans="1:9" ht="16.5" thickBot="1" x14ac:dyDescent="0.3">
      <c r="A19" s="40" t="s">
        <v>23</v>
      </c>
      <c r="B19" s="41">
        <v>11000</v>
      </c>
      <c r="C19" s="42" t="s">
        <v>24</v>
      </c>
      <c r="D19" s="41">
        <f>B19/5</f>
        <v>2200</v>
      </c>
      <c r="G19" s="10" t="s">
        <v>39</v>
      </c>
      <c r="H19" s="6" t="s">
        <v>40</v>
      </c>
      <c r="I19" s="6">
        <v>20</v>
      </c>
    </row>
    <row r="20" spans="1:9" ht="32.25" thickBot="1" x14ac:dyDescent="0.3">
      <c r="A20" s="40" t="s">
        <v>25</v>
      </c>
      <c r="B20" s="41" t="s">
        <v>26</v>
      </c>
      <c r="C20" s="43" t="s">
        <v>27</v>
      </c>
      <c r="D20" s="44">
        <f>32942/91</f>
        <v>362</v>
      </c>
      <c r="G20" s="11" t="s">
        <v>41</v>
      </c>
      <c r="H20" s="12">
        <v>20</v>
      </c>
      <c r="I20" s="12">
        <v>91</v>
      </c>
    </row>
    <row r="21" spans="1:9" ht="15.75" x14ac:dyDescent="0.25">
      <c r="A21" s="40" t="s">
        <v>28</v>
      </c>
      <c r="B21" s="41">
        <v>14742</v>
      </c>
      <c r="C21" s="43"/>
      <c r="D21" s="44"/>
    </row>
    <row r="22" spans="1:9" ht="15.75" x14ac:dyDescent="0.25">
      <c r="A22" s="40" t="s">
        <v>29</v>
      </c>
      <c r="B22" s="41" t="s">
        <v>30</v>
      </c>
      <c r="C22" s="43"/>
      <c r="D22" s="44"/>
    </row>
    <row r="23" spans="1:9" ht="15.75" x14ac:dyDescent="0.25">
      <c r="A23" s="45" t="s">
        <v>8</v>
      </c>
      <c r="B23" s="46">
        <v>32942</v>
      </c>
      <c r="C23" s="43"/>
      <c r="D23" s="44"/>
    </row>
    <row r="24" spans="1:9" ht="62.25" customHeight="1" x14ac:dyDescent="0.25">
      <c r="A24" s="40" t="s">
        <v>31</v>
      </c>
      <c r="B24" s="41">
        <v>2800</v>
      </c>
      <c r="C24" s="42" t="s">
        <v>32</v>
      </c>
      <c r="D24" s="41">
        <f>B24/7</f>
        <v>400</v>
      </c>
    </row>
    <row r="26" spans="1:9" ht="15.75" thickBot="1" x14ac:dyDescent="0.3"/>
    <row r="27" spans="1:9" ht="15.75" x14ac:dyDescent="0.25">
      <c r="A27" s="20"/>
      <c r="B27" s="33" t="s">
        <v>66</v>
      </c>
      <c r="C27" s="33"/>
      <c r="D27" s="33"/>
    </row>
    <row r="28" spans="1:9" ht="15.75" x14ac:dyDescent="0.25">
      <c r="A28" s="16"/>
      <c r="B28" s="21" t="s">
        <v>4</v>
      </c>
      <c r="C28" s="21" t="s">
        <v>5</v>
      </c>
      <c r="D28" s="21" t="s">
        <v>6</v>
      </c>
    </row>
    <row r="29" spans="1:9" ht="15.75" x14ac:dyDescent="0.25">
      <c r="A29" s="16" t="s">
        <v>42</v>
      </c>
      <c r="B29" s="22">
        <v>1800</v>
      </c>
      <c r="C29" s="23">
        <v>1.5</v>
      </c>
      <c r="D29" s="23">
        <f>C29*B29</f>
        <v>2700</v>
      </c>
    </row>
    <row r="30" spans="1:9" ht="15.75" x14ac:dyDescent="0.25">
      <c r="A30" s="16" t="s">
        <v>43</v>
      </c>
      <c r="B30" s="22">
        <v>200</v>
      </c>
      <c r="C30" s="23">
        <v>12</v>
      </c>
      <c r="D30" s="23">
        <f t="shared" ref="D30:D33" si="1">C30*B30</f>
        <v>2400</v>
      </c>
    </row>
    <row r="31" spans="1:9" ht="15.75" x14ac:dyDescent="0.25">
      <c r="A31" s="16" t="s">
        <v>65</v>
      </c>
      <c r="B31" s="22">
        <v>15</v>
      </c>
      <c r="C31" s="23">
        <v>24</v>
      </c>
      <c r="D31" s="23">
        <f t="shared" si="1"/>
        <v>360</v>
      </c>
    </row>
    <row r="32" spans="1:9" ht="15.75" x14ac:dyDescent="0.25">
      <c r="A32" s="16" t="s">
        <v>44</v>
      </c>
      <c r="B32" s="22">
        <v>15</v>
      </c>
      <c r="C32" s="23">
        <v>8</v>
      </c>
      <c r="D32" s="23">
        <f t="shared" si="1"/>
        <v>120</v>
      </c>
    </row>
    <row r="33" spans="1:5" ht="15.75" x14ac:dyDescent="0.25">
      <c r="A33" s="16" t="s">
        <v>45</v>
      </c>
      <c r="B33" s="22">
        <v>3</v>
      </c>
      <c r="C33" s="23">
        <v>22</v>
      </c>
      <c r="D33" s="23">
        <f t="shared" si="1"/>
        <v>66</v>
      </c>
    </row>
    <row r="34" spans="1:5" ht="15.75" x14ac:dyDescent="0.25">
      <c r="A34" s="30" t="s">
        <v>46</v>
      </c>
      <c r="B34" s="31">
        <v>1</v>
      </c>
      <c r="C34" s="31"/>
      <c r="D34" s="32">
        <f>SUM(D29:D33)</f>
        <v>5646</v>
      </c>
    </row>
    <row r="35" spans="1:5" ht="15.75" x14ac:dyDescent="0.25">
      <c r="A35" s="17" t="s">
        <v>47</v>
      </c>
      <c r="B35" s="26">
        <f>8/16</f>
        <v>0.5</v>
      </c>
      <c r="C35" s="25">
        <f>D17</f>
        <v>2415</v>
      </c>
      <c r="D35" s="25">
        <f>B35*C35</f>
        <v>1207.5</v>
      </c>
    </row>
    <row r="36" spans="1:5" ht="15.75" x14ac:dyDescent="0.25">
      <c r="A36" s="16" t="s">
        <v>48</v>
      </c>
      <c r="B36" s="26">
        <v>15</v>
      </c>
      <c r="C36" s="25">
        <f>+D18</f>
        <v>17</v>
      </c>
      <c r="D36" s="25">
        <f>B36*C36</f>
        <v>255</v>
      </c>
    </row>
    <row r="37" spans="1:5" ht="15.75" x14ac:dyDescent="0.25">
      <c r="A37" s="16" t="s">
        <v>49</v>
      </c>
      <c r="B37" s="26">
        <f>3/16</f>
        <v>0.1875</v>
      </c>
      <c r="C37" s="25">
        <f>D19</f>
        <v>2200</v>
      </c>
      <c r="D37" s="25">
        <f>B37*C37</f>
        <v>412.5</v>
      </c>
    </row>
    <row r="38" spans="1:5" ht="15.75" x14ac:dyDescent="0.25">
      <c r="A38" s="16" t="s">
        <v>50</v>
      </c>
      <c r="B38" s="26">
        <v>1</v>
      </c>
      <c r="C38" s="25">
        <f>D20</f>
        <v>362</v>
      </c>
      <c r="D38" s="25">
        <f>B38*C38</f>
        <v>362</v>
      </c>
    </row>
    <row r="39" spans="1:5" ht="15.75" x14ac:dyDescent="0.25">
      <c r="A39" s="18" t="s">
        <v>51</v>
      </c>
      <c r="B39" s="26">
        <f>3.66666666666/16</f>
        <v>0.22916666666624999</v>
      </c>
      <c r="C39" s="25">
        <f>D24</f>
        <v>400</v>
      </c>
      <c r="D39" s="25">
        <f>B39*C39</f>
        <v>91.666666666499992</v>
      </c>
    </row>
    <row r="40" spans="1:5" ht="15.75" x14ac:dyDescent="0.25">
      <c r="A40" s="24" t="s">
        <v>52</v>
      </c>
      <c r="B40" s="22">
        <v>1</v>
      </c>
      <c r="C40" s="22"/>
      <c r="D40" s="25">
        <f>SUM(D35:D39)</f>
        <v>2328.6666666665001</v>
      </c>
    </row>
    <row r="41" spans="1:5" ht="15.75" x14ac:dyDescent="0.25">
      <c r="A41" s="19" t="s">
        <v>53</v>
      </c>
      <c r="B41" s="2">
        <v>1</v>
      </c>
      <c r="C41" s="2"/>
      <c r="D41" s="5">
        <f>D40+D34</f>
        <v>7974.6666666665005</v>
      </c>
    </row>
    <row r="44" spans="1:5" x14ac:dyDescent="0.25">
      <c r="A44" s="13" t="s">
        <v>54</v>
      </c>
      <c r="B44" s="14" t="s">
        <v>0</v>
      </c>
      <c r="C44" s="14" t="s">
        <v>1</v>
      </c>
      <c r="D44" s="14" t="s">
        <v>10</v>
      </c>
      <c r="E44" s="15" t="s">
        <v>64</v>
      </c>
    </row>
    <row r="45" spans="1:5" x14ac:dyDescent="0.25">
      <c r="A45" s="27" t="s">
        <v>55</v>
      </c>
      <c r="B45" s="28" t="s">
        <v>56</v>
      </c>
      <c r="C45" s="28" t="s">
        <v>56</v>
      </c>
      <c r="D45" s="28" t="s">
        <v>56</v>
      </c>
      <c r="E45" s="29">
        <v>0.33</v>
      </c>
    </row>
    <row r="46" spans="1:5" x14ac:dyDescent="0.25">
      <c r="A46" s="27" t="s">
        <v>57</v>
      </c>
      <c r="B46" s="28" t="s">
        <v>56</v>
      </c>
      <c r="C46" s="28" t="s">
        <v>56</v>
      </c>
      <c r="D46" s="28" t="s">
        <v>56</v>
      </c>
      <c r="E46" s="29">
        <v>0.33</v>
      </c>
    </row>
    <row r="47" spans="1:5" x14ac:dyDescent="0.25">
      <c r="A47" s="13" t="s">
        <v>58</v>
      </c>
      <c r="B47" s="14" t="s">
        <v>56</v>
      </c>
      <c r="C47" s="14" t="s">
        <v>56</v>
      </c>
      <c r="D47" s="14"/>
      <c r="E47" s="4">
        <v>0.5</v>
      </c>
    </row>
    <row r="48" spans="1:5" x14ac:dyDescent="0.25">
      <c r="A48" s="13" t="s">
        <v>60</v>
      </c>
      <c r="B48" s="14" t="s">
        <v>56</v>
      </c>
      <c r="C48" s="14" t="s">
        <v>56</v>
      </c>
      <c r="D48" s="14"/>
      <c r="E48" s="4">
        <v>0.5</v>
      </c>
    </row>
    <row r="49" spans="1:5" x14ac:dyDescent="0.25">
      <c r="A49" s="13" t="s">
        <v>61</v>
      </c>
      <c r="B49" s="14" t="s">
        <v>56</v>
      </c>
      <c r="C49" s="14" t="s">
        <v>59</v>
      </c>
      <c r="D49" s="14"/>
      <c r="E49" s="4">
        <v>1</v>
      </c>
    </row>
    <row r="50" spans="1:5" x14ac:dyDescent="0.25">
      <c r="A50" s="13" t="s">
        <v>62</v>
      </c>
      <c r="B50" s="14" t="s">
        <v>59</v>
      </c>
      <c r="C50" s="14" t="s">
        <v>56</v>
      </c>
      <c r="D50" s="14"/>
      <c r="E50" s="4">
        <v>0</v>
      </c>
    </row>
    <row r="51" spans="1:5" x14ac:dyDescent="0.25">
      <c r="A51" s="13" t="s">
        <v>63</v>
      </c>
      <c r="B51" s="14" t="s">
        <v>56</v>
      </c>
      <c r="C51" s="14" t="s">
        <v>59</v>
      </c>
      <c r="D51" s="14"/>
      <c r="E51" s="4">
        <v>1</v>
      </c>
    </row>
    <row r="52" spans="1:5" x14ac:dyDescent="0.25">
      <c r="A52" s="34" t="s">
        <v>7</v>
      </c>
      <c r="B52" s="35"/>
      <c r="C52" s="35"/>
      <c r="D52" s="36"/>
      <c r="E52" s="4">
        <f>SUM(E45:E51)</f>
        <v>3.66</v>
      </c>
    </row>
  </sheetData>
  <mergeCells count="6">
    <mergeCell ref="A52:D52"/>
    <mergeCell ref="B27:D27"/>
    <mergeCell ref="A8:D8"/>
    <mergeCell ref="A9:D9"/>
    <mergeCell ref="C20:C23"/>
    <mergeCell ref="D20:D23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Exercice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NOEL Eric</cp:lastModifiedBy>
  <dcterms:created xsi:type="dcterms:W3CDTF">2018-06-08T06:24:04Z</dcterms:created>
  <dcterms:modified xsi:type="dcterms:W3CDTF">2020-08-05T10:35:21Z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e5f01b5f-9e63-41a3-871a-6cb2f979cff3</vt:lpwstr>
  </property>
</Properties>
</file>