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https://d.docs.live.net/085c9127a006cce5/Enseignement/IUT BRETIGNY GEA/M41M13 - M41F13/Année 2020 2021/Theme 2 Les écarts sur CA/"/>
    </mc:Choice>
  </mc:AlternateContent>
  <xr:revisionPtr revIDLastSave="3" documentId="8_{48559A3E-82CF-4D6B-89F2-44BFF9EDFAF5}" xr6:coauthVersionLast="36" xr6:coauthVersionMax="36" xr10:uidLastSave="{DAC4BE48-644D-4EBD-8E93-DE7E6047A8FA}"/>
  <bookViews>
    <workbookView xWindow="0" yWindow="0" windowWidth="12690" windowHeight="5835" xr2:uid="{00000000-000D-0000-FFFF-FFFF00000000}"/>
  </bookViews>
  <sheets>
    <sheet name="Feuil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2" l="1"/>
  <c r="H6" i="2"/>
  <c r="J6" i="2" l="1"/>
  <c r="G20" i="2"/>
  <c r="G21" i="2" l="1"/>
  <c r="B21" i="2"/>
  <c r="B20" i="2"/>
  <c r="B22" i="2" l="1"/>
  <c r="E8" i="2"/>
  <c r="C8" i="2"/>
  <c r="G22" i="2" l="1"/>
  <c r="B32" i="2"/>
  <c r="C32" i="2" s="1"/>
  <c r="E32" i="2" s="1"/>
  <c r="G32" i="2" s="1"/>
  <c r="B31" i="2"/>
  <c r="B33" i="2" s="1"/>
  <c r="C16" i="2"/>
  <c r="B16" i="2"/>
  <c r="D15" i="2"/>
  <c r="D14" i="2"/>
  <c r="D16" i="2" s="1"/>
  <c r="C31" i="2" l="1"/>
  <c r="E31" i="2" s="1"/>
  <c r="G31" i="2" s="1"/>
  <c r="G3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C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148500/11000 = 13,50€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=(13,5-12)*11000</t>
        </r>
      </text>
    </comment>
    <comment ref="G2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=(11000-12000)*12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=(8,5-10)*26000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=(26000-20000)*10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1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12000/32000 = 37,50%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1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37000*37,50%</t>
        </r>
        <r>
          <rPr>
            <sz val="9"/>
            <color indexed="81"/>
            <rFont val="Tahoma"/>
            <family val="2"/>
          </rPr>
          <t xml:space="preserve">
=13875</t>
        </r>
      </text>
    </comment>
  </commentList>
</comments>
</file>

<file path=xl/sharedStrings.xml><?xml version="1.0" encoding="utf-8"?>
<sst xmlns="http://schemas.openxmlformats.org/spreadsheetml/2006/main" count="56" uniqueCount="36">
  <si>
    <t>TOTAL</t>
  </si>
  <si>
    <t>Def</t>
  </si>
  <si>
    <t>Fav</t>
  </si>
  <si>
    <t>CA prévu facturé par les représentants externes</t>
  </si>
  <si>
    <t>CA prévu facturé aux grossistes</t>
  </si>
  <si>
    <t>Quantité</t>
  </si>
  <si>
    <t>Prix unitaire  net</t>
  </si>
  <si>
    <t>Montant</t>
  </si>
  <si>
    <t>Prix unitaire net</t>
  </si>
  <si>
    <t>Produits diététiques</t>
  </si>
  <si>
    <t>CA  facturé par les représentants externes</t>
  </si>
  <si>
    <t>CA facturé aux grossistes répartiteurs</t>
  </si>
  <si>
    <t>REPRESENTANT</t>
  </si>
  <si>
    <t>GROSSITE</t>
  </si>
  <si>
    <t>CA PREVU</t>
  </si>
  <si>
    <t>CA REEL</t>
  </si>
  <si>
    <t>ECART</t>
  </si>
  <si>
    <t>Ecart/Prix</t>
  </si>
  <si>
    <t>Ecart / composition</t>
  </si>
  <si>
    <t>Ecart / volume</t>
  </si>
  <si>
    <t>REP</t>
  </si>
  <si>
    <t>GROSSISTE</t>
  </si>
  <si>
    <t>Ecart / Quantité</t>
  </si>
  <si>
    <t>PV Moyen</t>
  </si>
  <si>
    <t>Répartition en fonction des % du réel</t>
  </si>
  <si>
    <t>Réel</t>
  </si>
  <si>
    <t>Ecart</t>
  </si>
  <si>
    <t>PV prévu</t>
  </si>
  <si>
    <t>Ecart en €</t>
  </si>
  <si>
    <t>(37000-32000)*10,75 = 53750€ FAV</t>
  </si>
  <si>
    <t xml:space="preserve">Prix moyen réel : </t>
  </si>
  <si>
    <t>Part de chaque client dans les quantités prévues</t>
  </si>
  <si>
    <t>Question 1</t>
  </si>
  <si>
    <t>Question 2,1</t>
  </si>
  <si>
    <t>Question 2,2</t>
  </si>
  <si>
    <t>Question 2,3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</si>
</sst>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44" fontId="0" fillId="0" borderId="0" xfId="0" applyNumberFormat="1"/>
    <xf numFmtId="164" fontId="0" fillId="0" borderId="1" xfId="1" applyNumberFormat="1" applyFont="1" applyBorder="1"/>
    <xf numFmtId="44" fontId="0" fillId="0" borderId="1" xfId="1" applyFont="1" applyBorder="1"/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3" fontId="0" fillId="0" borderId="10" xfId="0" applyNumberFormat="1" applyBorder="1" applyAlignment="1">
      <alignment horizontal="center" vertical="center" wrapText="1"/>
    </xf>
    <xf numFmtId="6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0" fontId="0" fillId="0" borderId="1" xfId="2" applyNumberFormat="1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0" fontId="0" fillId="3" borderId="0" xfId="0" applyFill="1"/>
    <xf numFmtId="0" fontId="0" fillId="0" borderId="0" xfId="0" applyFill="1" applyBorder="1"/>
    <xf numFmtId="164" fontId="0" fillId="3" borderId="1" xfId="1" applyNumberFormat="1" applyFont="1" applyFill="1" applyBorder="1"/>
    <xf numFmtId="0" fontId="0" fillId="4" borderId="0" xfId="0" applyFill="1"/>
    <xf numFmtId="44" fontId="3" fillId="0" borderId="0" xfId="0" applyNumberFormat="1" applyFont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Fill="1"/>
    <xf numFmtId="44" fontId="0" fillId="0" borderId="0" xfId="0" applyNumberFormat="1" applyFill="1"/>
    <xf numFmtId="44" fontId="3" fillId="0" borderId="0" xfId="0" applyNumberFormat="1" applyFont="1" applyFill="1"/>
    <xf numFmtId="44" fontId="0" fillId="3" borderId="1" xfId="1" applyFont="1" applyFill="1" applyBorder="1"/>
    <xf numFmtId="44" fontId="0" fillId="5" borderId="0" xfId="0" applyNumberFormat="1" applyFill="1"/>
    <xf numFmtId="44" fontId="0" fillId="5" borderId="1" xfId="1" applyFont="1" applyFill="1" applyBorder="1"/>
    <xf numFmtId="164" fontId="3" fillId="5" borderId="1" xfId="1" applyNumberFormat="1" applyFont="1" applyFill="1" applyBorder="1"/>
    <xf numFmtId="3" fontId="0" fillId="0" borderId="0" xfId="0" applyNumberFormat="1"/>
    <xf numFmtId="10" fontId="0" fillId="0" borderId="0" xfId="0" applyNumberFormat="1"/>
    <xf numFmtId="44" fontId="0" fillId="6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5" fillId="0" borderId="0" xfId="0" applyFont="1"/>
    <xf numFmtId="0" fontId="5" fillId="0" borderId="0" xfId="0" applyFont="1" applyFill="1"/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showGridLines="0" tabSelected="1" topLeftCell="A19" zoomScale="124" zoomScaleNormal="124" workbookViewId="0">
      <selection activeCell="B27" sqref="B27"/>
    </sheetView>
  </sheetViews>
  <sheetFormatPr baseColWidth="10" defaultRowHeight="15" customHeight="1" x14ac:dyDescent="0.25"/>
  <cols>
    <col min="1" max="1" width="13.85546875" bestFit="1" customWidth="1"/>
    <col min="2" max="2" width="12.7109375" bestFit="1" customWidth="1"/>
    <col min="3" max="3" width="14.28515625" bestFit="1" customWidth="1"/>
    <col min="4" max="4" width="11.7109375" bestFit="1" customWidth="1"/>
    <col min="7" max="7" width="11.85546875" bestFit="1" customWidth="1"/>
    <col min="8" max="8" width="9.28515625" bestFit="1" customWidth="1"/>
    <col min="9" max="10" width="11.85546875" bestFit="1" customWidth="1"/>
  </cols>
  <sheetData>
    <row r="1" spans="1:10" ht="15" customHeight="1" thickBot="1" x14ac:dyDescent="0.3"/>
    <row r="2" spans="1:10" ht="15" hidden="1" customHeight="1" thickBot="1" x14ac:dyDescent="0.3"/>
    <row r="3" spans="1:10" ht="24" customHeight="1" thickBot="1" x14ac:dyDescent="0.3">
      <c r="A3" s="38"/>
      <c r="B3" s="41" t="s">
        <v>3</v>
      </c>
      <c r="C3" s="42"/>
      <c r="D3" s="43"/>
      <c r="E3" s="44" t="s">
        <v>4</v>
      </c>
      <c r="F3" s="42"/>
      <c r="G3" s="45"/>
    </row>
    <row r="4" spans="1:10" ht="15" customHeight="1" x14ac:dyDescent="0.25">
      <c r="A4" s="39"/>
      <c r="B4" s="46" t="s">
        <v>5</v>
      </c>
      <c r="C4" s="46" t="s">
        <v>6</v>
      </c>
      <c r="D4" s="48" t="s">
        <v>7</v>
      </c>
      <c r="E4" s="50" t="s">
        <v>5</v>
      </c>
      <c r="F4" s="46" t="s">
        <v>8</v>
      </c>
      <c r="G4" s="46" t="s">
        <v>7</v>
      </c>
    </row>
    <row r="5" spans="1:10" ht="15" customHeight="1" thickBot="1" x14ac:dyDescent="0.3">
      <c r="A5" s="40"/>
      <c r="B5" s="47"/>
      <c r="C5" s="47"/>
      <c r="D5" s="49"/>
      <c r="E5" s="51"/>
      <c r="F5" s="47"/>
      <c r="G5" s="47"/>
      <c r="J5" t="s">
        <v>23</v>
      </c>
    </row>
    <row r="6" spans="1:10" ht="30.75" thickBot="1" x14ac:dyDescent="0.3">
      <c r="A6" s="6" t="s">
        <v>9</v>
      </c>
      <c r="B6" s="7">
        <v>12000</v>
      </c>
      <c r="C6" s="8">
        <v>12</v>
      </c>
      <c r="D6" s="5">
        <v>144000</v>
      </c>
      <c r="E6" s="7">
        <v>20000</v>
      </c>
      <c r="F6" s="8">
        <v>10</v>
      </c>
      <c r="G6" s="9">
        <v>200000</v>
      </c>
      <c r="H6">
        <f>G6+D6</f>
        <v>344000</v>
      </c>
      <c r="I6" s="30">
        <f>E6+B6</f>
        <v>32000</v>
      </c>
      <c r="J6" s="15">
        <f>H6/I6</f>
        <v>10.75</v>
      </c>
    </row>
    <row r="8" spans="1:10" ht="15" customHeight="1" thickBot="1" x14ac:dyDescent="0.3">
      <c r="A8" s="52" t="s">
        <v>30</v>
      </c>
      <c r="B8" s="52"/>
      <c r="C8" s="15">
        <f>148500/11000</f>
        <v>13.5</v>
      </c>
      <c r="E8" s="15">
        <f>221000/26000</f>
        <v>8.5</v>
      </c>
    </row>
    <row r="9" spans="1:10" ht="75.75" thickBot="1" x14ac:dyDescent="0.3">
      <c r="A9" s="10"/>
      <c r="B9" s="11" t="s">
        <v>5</v>
      </c>
      <c r="C9" s="11" t="s">
        <v>10</v>
      </c>
      <c r="D9" s="11" t="s">
        <v>5</v>
      </c>
      <c r="E9" s="11" t="s">
        <v>11</v>
      </c>
    </row>
    <row r="10" spans="1:10" ht="30.75" thickBot="1" x14ac:dyDescent="0.3">
      <c r="A10" s="6" t="s">
        <v>9</v>
      </c>
      <c r="B10" s="7">
        <v>11000</v>
      </c>
      <c r="C10" s="8">
        <v>148500</v>
      </c>
      <c r="D10" s="7">
        <v>26000</v>
      </c>
      <c r="E10" s="8">
        <v>221000</v>
      </c>
    </row>
    <row r="12" spans="1:10" ht="15" customHeight="1" x14ac:dyDescent="0.25">
      <c r="A12" s="53" t="s">
        <v>32</v>
      </c>
    </row>
    <row r="13" spans="1:10" ht="15" customHeight="1" x14ac:dyDescent="0.25">
      <c r="A13" s="1"/>
      <c r="B13" s="13" t="s">
        <v>14</v>
      </c>
      <c r="C13" s="13" t="s">
        <v>15</v>
      </c>
      <c r="D13" s="13" t="s">
        <v>16</v>
      </c>
      <c r="E13" s="1"/>
    </row>
    <row r="14" spans="1:10" ht="15" customHeight="1" x14ac:dyDescent="0.25">
      <c r="A14" s="1" t="s">
        <v>12</v>
      </c>
      <c r="B14" s="3">
        <v>144000</v>
      </c>
      <c r="C14" s="3">
        <v>148500</v>
      </c>
      <c r="D14" s="17">
        <f>C14-B14</f>
        <v>4500</v>
      </c>
      <c r="E14" s="1" t="s">
        <v>2</v>
      </c>
    </row>
    <row r="15" spans="1:10" ht="15" customHeight="1" x14ac:dyDescent="0.25">
      <c r="A15" s="1" t="s">
        <v>13</v>
      </c>
      <c r="B15" s="3">
        <v>200000</v>
      </c>
      <c r="C15" s="3">
        <v>221000</v>
      </c>
      <c r="D15" s="17">
        <f>C15-B15</f>
        <v>21000</v>
      </c>
      <c r="E15" s="1" t="s">
        <v>2</v>
      </c>
    </row>
    <row r="16" spans="1:10" ht="15" customHeight="1" x14ac:dyDescent="0.25">
      <c r="A16" s="1" t="s">
        <v>0</v>
      </c>
      <c r="B16" s="3">
        <f>SUM(B14:B15)</f>
        <v>344000</v>
      </c>
      <c r="C16" s="3">
        <f t="shared" ref="C16:D16" si="0">SUM(C14:C15)</f>
        <v>369500</v>
      </c>
      <c r="D16" s="29">
        <f t="shared" si="0"/>
        <v>25500</v>
      </c>
      <c r="E16" s="1" t="s">
        <v>2</v>
      </c>
    </row>
    <row r="18" spans="1:10" ht="15" customHeight="1" x14ac:dyDescent="0.25">
      <c r="A18" s="53" t="s">
        <v>33</v>
      </c>
    </row>
    <row r="19" spans="1:10" ht="15" customHeight="1" x14ac:dyDescent="0.25">
      <c r="A19" s="33" t="s">
        <v>17</v>
      </c>
      <c r="B19" s="33"/>
      <c r="C19" s="33"/>
      <c r="F19" s="33" t="s">
        <v>22</v>
      </c>
      <c r="G19" s="33"/>
      <c r="H19" s="33"/>
    </row>
    <row r="20" spans="1:10" ht="15" customHeight="1" x14ac:dyDescent="0.25">
      <c r="A20" s="1" t="s">
        <v>12</v>
      </c>
      <c r="B20" s="4">
        <f>(13.5-12)*11000</f>
        <v>16500</v>
      </c>
      <c r="C20" s="1" t="s">
        <v>2</v>
      </c>
      <c r="F20" s="14" t="s">
        <v>20</v>
      </c>
      <c r="G20" s="26">
        <f>(11000-12000)*12</f>
        <v>-12000</v>
      </c>
      <c r="H20" s="14" t="s">
        <v>1</v>
      </c>
      <c r="I20" s="2"/>
    </row>
    <row r="21" spans="1:10" ht="15" customHeight="1" x14ac:dyDescent="0.25">
      <c r="A21" s="1" t="s">
        <v>13</v>
      </c>
      <c r="B21" s="4">
        <f>(8.5-10)*26000</f>
        <v>-39000</v>
      </c>
      <c r="C21" s="1" t="s">
        <v>1</v>
      </c>
      <c r="F21" s="14" t="s">
        <v>21</v>
      </c>
      <c r="G21" s="26">
        <f>(26000-20000)*10</f>
        <v>60000</v>
      </c>
      <c r="H21" s="14" t="s">
        <v>2</v>
      </c>
      <c r="I21" s="2"/>
    </row>
    <row r="22" spans="1:10" ht="15" customHeight="1" x14ac:dyDescent="0.25">
      <c r="B22" s="27">
        <f>SUM(B20:B21)</f>
        <v>-22500</v>
      </c>
      <c r="C22" s="18" t="s">
        <v>1</v>
      </c>
      <c r="F22" s="14" t="s">
        <v>0</v>
      </c>
      <c r="G22" s="28">
        <f>G20+G21</f>
        <v>48000</v>
      </c>
      <c r="H22" s="14" t="s">
        <v>2</v>
      </c>
      <c r="J22" s="19"/>
    </row>
    <row r="23" spans="1:10" s="23" customFormat="1" ht="15" customHeight="1" x14ac:dyDescent="0.25">
      <c r="B23" s="24"/>
      <c r="F23" s="16"/>
      <c r="G23" s="16"/>
      <c r="H23" s="16"/>
      <c r="J23" s="25"/>
    </row>
    <row r="24" spans="1:10" s="23" customFormat="1" ht="15" customHeight="1" x14ac:dyDescent="0.25">
      <c r="B24" s="24"/>
      <c r="F24" s="16"/>
      <c r="G24" s="16"/>
      <c r="H24" s="16"/>
      <c r="J24" s="25"/>
    </row>
    <row r="25" spans="1:10" s="23" customFormat="1" ht="15" customHeight="1" x14ac:dyDescent="0.25">
      <c r="B25" s="24"/>
      <c r="F25" s="16"/>
      <c r="G25" s="16"/>
      <c r="H25" s="16"/>
      <c r="J25" s="25"/>
    </row>
    <row r="26" spans="1:10" s="23" customFormat="1" ht="15" customHeight="1" x14ac:dyDescent="0.25">
      <c r="B26" s="24"/>
      <c r="F26" s="16"/>
      <c r="G26" s="16"/>
      <c r="H26" s="16"/>
      <c r="J26" s="25"/>
    </row>
    <row r="27" spans="1:10" s="23" customFormat="1" ht="15" customHeight="1" x14ac:dyDescent="0.25">
      <c r="B27" s="24"/>
      <c r="F27" s="16"/>
      <c r="G27" s="16"/>
      <c r="H27" s="16"/>
      <c r="J27" s="25"/>
    </row>
    <row r="28" spans="1:10" s="23" customFormat="1" ht="15" customHeight="1" x14ac:dyDescent="0.25">
      <c r="A28" s="54" t="s">
        <v>34</v>
      </c>
      <c r="B28" s="24"/>
      <c r="F28" s="16"/>
      <c r="G28" s="16"/>
      <c r="H28" s="16"/>
      <c r="J28" s="25"/>
    </row>
    <row r="29" spans="1:10" ht="15" customHeight="1" x14ac:dyDescent="0.25">
      <c r="A29" s="34" t="s">
        <v>18</v>
      </c>
      <c r="B29" s="34"/>
      <c r="C29" s="34"/>
      <c r="D29" s="34"/>
      <c r="E29" s="34"/>
      <c r="F29" s="34"/>
      <c r="G29" s="34"/>
      <c r="H29" s="34"/>
    </row>
    <row r="30" spans="1:10" s="21" customFormat="1" ht="79.150000000000006" customHeight="1" x14ac:dyDescent="0.25">
      <c r="A30" s="22"/>
      <c r="B30" s="22" t="s">
        <v>31</v>
      </c>
      <c r="C30" s="22" t="s">
        <v>24</v>
      </c>
      <c r="D30" s="22" t="s">
        <v>25</v>
      </c>
      <c r="E30" s="22" t="s">
        <v>26</v>
      </c>
      <c r="F30" s="22" t="s">
        <v>27</v>
      </c>
      <c r="G30" s="22" t="s">
        <v>28</v>
      </c>
      <c r="H30" s="20"/>
    </row>
    <row r="31" spans="1:10" ht="15" customHeight="1" x14ac:dyDescent="0.25">
      <c r="A31" s="1" t="s">
        <v>12</v>
      </c>
      <c r="B31" s="12">
        <f>12000/32000</f>
        <v>0.375</v>
      </c>
      <c r="C31" s="1">
        <f>37000*B31</f>
        <v>13875</v>
      </c>
      <c r="D31" s="1">
        <v>11000</v>
      </c>
      <c r="E31" s="1">
        <f>+D31-C31</f>
        <v>-2875</v>
      </c>
      <c r="F31" s="4">
        <v>12</v>
      </c>
      <c r="G31" s="4">
        <f>E31*F31</f>
        <v>-34500</v>
      </c>
      <c r="H31" s="1" t="s">
        <v>1</v>
      </c>
    </row>
    <row r="32" spans="1:10" ht="15" customHeight="1" x14ac:dyDescent="0.25">
      <c r="A32" s="1" t="s">
        <v>13</v>
      </c>
      <c r="B32" s="12">
        <f>20000/32000</f>
        <v>0.625</v>
      </c>
      <c r="C32" s="1">
        <f>37000*B32</f>
        <v>23125</v>
      </c>
      <c r="D32" s="1">
        <v>26000</v>
      </c>
      <c r="E32" s="1">
        <f>+D32-C32</f>
        <v>2875</v>
      </c>
      <c r="F32" s="4">
        <v>10</v>
      </c>
      <c r="G32" s="4">
        <f>E32*F32</f>
        <v>28750</v>
      </c>
      <c r="H32" s="1" t="s">
        <v>2</v>
      </c>
    </row>
    <row r="33" spans="1:8" ht="15" customHeight="1" x14ac:dyDescent="0.25">
      <c r="B33" s="31">
        <f>B31+B32</f>
        <v>1</v>
      </c>
      <c r="C33" s="15">
        <v>37000</v>
      </c>
      <c r="D33">
        <v>37000</v>
      </c>
      <c r="E33">
        <v>0</v>
      </c>
      <c r="G33" s="32">
        <f>G31+G32</f>
        <v>-5750</v>
      </c>
      <c r="H33" s="1" t="s">
        <v>1</v>
      </c>
    </row>
    <row r="34" spans="1:8" ht="15" customHeight="1" x14ac:dyDescent="0.25">
      <c r="A34" s="53" t="s">
        <v>35</v>
      </c>
    </row>
    <row r="35" spans="1:8" x14ac:dyDescent="0.25">
      <c r="A35" s="35" t="s">
        <v>19</v>
      </c>
      <c r="B35" s="36"/>
      <c r="C35" s="36"/>
      <c r="D35" s="36"/>
      <c r="E35" s="36"/>
      <c r="F35" s="36"/>
      <c r="G35" s="36"/>
      <c r="H35" s="37"/>
    </row>
    <row r="36" spans="1:8" ht="15" customHeight="1" x14ac:dyDescent="0.25">
      <c r="A36" s="15" t="s">
        <v>29</v>
      </c>
      <c r="B36" s="15"/>
      <c r="C36" s="15"/>
    </row>
  </sheetData>
  <mergeCells count="14">
    <mergeCell ref="A19:C19"/>
    <mergeCell ref="A29:H29"/>
    <mergeCell ref="A35:H35"/>
    <mergeCell ref="F19:H19"/>
    <mergeCell ref="A3:A5"/>
    <mergeCell ref="B3:D3"/>
    <mergeCell ref="E3:G3"/>
    <mergeCell ref="B4:B5"/>
    <mergeCell ref="C4:C5"/>
    <mergeCell ref="D4:D5"/>
    <mergeCell ref="E4:E5"/>
    <mergeCell ref="F4:F5"/>
    <mergeCell ref="G4:G5"/>
    <mergeCell ref="A8:B8"/>
  </mergeCells>
  <pageMargins left="0.7" right="0.7" top="0.75" bottom="0.75" header="0.3" footer="0.3"/>
  <pageSetup paperSize="9" orientation="landscape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 Eric</dc:creator>
  <cp:lastModifiedBy>NOEL Eric</cp:lastModifiedBy>
  <cp:lastPrinted>2020-12-29T07:59:43Z</cp:lastPrinted>
  <dcterms:created xsi:type="dcterms:W3CDTF">2018-11-25T13:28:19Z</dcterms:created>
  <dcterms:modified xsi:type="dcterms:W3CDTF">2020-12-29T07:59:47Z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c14472e0-c766-466b-801e-6f1eb9d999f8</vt:lpwstr>
  </property>
</Properties>
</file>