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2205\Thème 2 - Le coût complet\Chapitre 1 Coût complet\"/>
    </mc:Choice>
  </mc:AlternateContent>
  <xr:revisionPtr revIDLastSave="2" documentId="8_{58976E24-3483-4A9E-857C-E05206B2BC23}" xr6:coauthVersionLast="36" xr6:coauthVersionMax="36" xr10:uidLastSave="{EDDF18D9-A012-4DFF-848F-E1984BC75CFA}"/>
  <bookViews>
    <workbookView xWindow="0" yWindow="0" windowWidth="28665" windowHeight="12030" xr2:uid="{00000000-000D-0000-FFFF-FFFF00000000}"/>
  </bookViews>
  <sheets>
    <sheet name="Corrigé exo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H70" i="2"/>
  <c r="L69" i="2"/>
  <c r="L68" i="2"/>
  <c r="C68" i="2"/>
  <c r="K43" i="2"/>
  <c r="L43" i="2"/>
  <c r="J43" i="2"/>
  <c r="H43" i="2"/>
  <c r="K42" i="2"/>
  <c r="L42" i="2"/>
  <c r="J42" i="2"/>
  <c r="H20" i="2"/>
  <c r="H21" i="2"/>
  <c r="F21" i="2"/>
  <c r="H19" i="2"/>
  <c r="C21" i="2"/>
  <c r="B21" i="2"/>
  <c r="D21" i="2"/>
  <c r="B62" i="2" l="1"/>
  <c r="B56" i="2"/>
  <c r="C53" i="2"/>
  <c r="C56" i="2" s="1"/>
  <c r="B35" i="2"/>
  <c r="B29" i="2"/>
  <c r="C26" i="2"/>
  <c r="C29" i="2" s="1"/>
  <c r="L41" i="2"/>
  <c r="J79" i="2" l="1"/>
  <c r="L79" i="2" s="1"/>
  <c r="F79" i="2"/>
  <c r="H79" i="2" s="1"/>
  <c r="H78" i="2"/>
  <c r="H75" i="2"/>
  <c r="F75" i="2"/>
  <c r="J75" i="2" s="1"/>
  <c r="L75" i="2" s="1"/>
  <c r="H74" i="2"/>
  <c r="L46" i="2"/>
  <c r="H45" i="2"/>
  <c r="L44" i="2"/>
  <c r="K44" i="2" s="1"/>
  <c r="J44" i="2"/>
  <c r="J45" i="2" s="1"/>
  <c r="J46" i="2" s="1"/>
  <c r="K46" i="2" l="1"/>
  <c r="L45" i="2"/>
  <c r="K45" i="2" s="1"/>
  <c r="P75" i="2" l="1"/>
  <c r="C76" i="2" l="1"/>
  <c r="C72" i="2"/>
  <c r="D19" i="2" l="1"/>
  <c r="L77" i="2" l="1"/>
  <c r="J77" i="2"/>
  <c r="J76" i="2"/>
  <c r="L73" i="2"/>
  <c r="J73" i="2"/>
  <c r="J71" i="2"/>
  <c r="J72" i="2" s="1"/>
  <c r="L67" i="2"/>
  <c r="I67" i="2"/>
  <c r="B15" i="2"/>
  <c r="B9" i="2"/>
  <c r="C6" i="2"/>
  <c r="K73" i="2" l="1"/>
  <c r="K77" i="2"/>
  <c r="K71" i="2"/>
  <c r="K72" i="2" s="1"/>
  <c r="C9" i="2"/>
  <c r="L72" i="2" l="1"/>
  <c r="L71" i="2"/>
  <c r="K76" i="2"/>
  <c r="L76" i="2"/>
  <c r="J47" i="2"/>
  <c r="H47" i="2" l="1"/>
  <c r="L47" i="2" s="1"/>
  <c r="K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1" authorId="0" shapeId="0" xr:uid="{F64867EB-00E5-458E-B80A-4D195FB6167D}">
      <text>
        <r>
          <rPr>
            <b/>
            <sz val="9"/>
            <color indexed="81"/>
            <rFont val="Tahoma"/>
            <family val="2"/>
          </rPr>
          <t>CUMP fin de période :  347 225 / 111500 = 3,11€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6DEE7FD2-319D-47FA-9174-E059E50F30FA}">
      <text>
        <r>
          <rPr>
            <b/>
            <sz val="9"/>
            <color indexed="81"/>
            <rFont val="Tahoma"/>
            <family val="2"/>
          </rPr>
          <t>2500+36000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 shapeId="0" xr:uid="{25121465-C133-4FD8-AE8E-A3D894DCA67A}">
      <text>
        <r>
          <rPr>
            <b/>
            <sz val="9"/>
            <color indexed="81"/>
            <rFont val="Tahoma"/>
            <family val="2"/>
          </rPr>
          <t>111900/38500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" authorId="0" shapeId="0" xr:uid="{82C4AD27-11DC-4C03-9E04-EE73716A40EA}">
      <text>
        <r>
          <rPr>
            <b/>
            <sz val="9"/>
            <color indexed="81"/>
            <rFont val="Tahoma"/>
            <family val="2"/>
          </rPr>
          <t>7500+104400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<sst xmlns="http://schemas.openxmlformats.org/spreadsheetml/2006/main" count="71" uniqueCount="22">
  <si>
    <t>PU</t>
  </si>
  <si>
    <t>TOTAL</t>
  </si>
  <si>
    <t>Achats</t>
  </si>
  <si>
    <t>Qte</t>
  </si>
  <si>
    <t>Montant</t>
  </si>
  <si>
    <t>Consommation</t>
  </si>
  <si>
    <t>CUMP FIN DE PERIODE</t>
  </si>
  <si>
    <t>ENTREES</t>
  </si>
  <si>
    <t>Quantité</t>
  </si>
  <si>
    <t>SORTIES</t>
  </si>
  <si>
    <t>Stock Inital</t>
  </si>
  <si>
    <t>Achats du mois</t>
  </si>
  <si>
    <t>CUMP APRES CHAQUE ENTREE</t>
  </si>
  <si>
    <t>STOCK</t>
  </si>
  <si>
    <t>Stock Final</t>
  </si>
  <si>
    <t>PEPS (PREMIER ENTREE - PREMIER SORTIE)</t>
  </si>
  <si>
    <t xml:space="preserve">  SI : 2500</t>
  </si>
  <si>
    <t>Achat 5/03 : 31500</t>
  </si>
  <si>
    <t>CUMP A LA FIN DE LA PERIODE</t>
  </si>
  <si>
    <t>CUMP : Coût Unitaire Moyen Pondéré</t>
  </si>
  <si>
    <t>PEPS (FIFO)</t>
  </si>
  <si>
    <t>Premier Entrée Premier Sortie  -   First In First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</si>
</sst>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7" formatCode="_-* #,##0\ &quot;€&quot;_-;\-* #,##0\ &quot;€&quot;_-;_-* &quot;-&quot;??\ &quot;€&quot;_-;_-@_-"/>
    <numFmt numFmtId="168" formatCode="#,##0.000000\ &quot;€&quot;;[Red]\-#,##0.0000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44" fontId="3" fillId="2" borderId="1" xfId="0" applyNumberFormat="1" applyFont="1" applyFill="1" applyBorder="1"/>
    <xf numFmtId="0" fontId="3" fillId="0" borderId="1" xfId="0" applyFont="1" applyFill="1" applyBorder="1"/>
    <xf numFmtId="4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44" fontId="3" fillId="3" borderId="1" xfId="0" applyNumberFormat="1" applyFont="1" applyFill="1" applyBorder="1"/>
    <xf numFmtId="0" fontId="9" fillId="0" borderId="1" xfId="0" applyFont="1" applyFill="1" applyBorder="1"/>
    <xf numFmtId="44" fontId="9" fillId="0" borderId="1" xfId="0" applyNumberFormat="1" applyFont="1" applyFill="1" applyBorder="1"/>
    <xf numFmtId="0" fontId="0" fillId="0" borderId="0" xfId="0" applyNumberFormat="1"/>
    <xf numFmtId="0" fontId="4" fillId="0" borderId="4" xfId="0" applyFont="1" applyBorder="1" applyAlignment="1">
      <alignment horizontal="center" vertical="center"/>
    </xf>
    <xf numFmtId="8" fontId="7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8" fontId="2" fillId="5" borderId="1" xfId="0" applyNumberFormat="1" applyFont="1" applyFill="1" applyBorder="1" applyAlignment="1">
      <alignment vertical="center"/>
    </xf>
    <xf numFmtId="16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8" fontId="2" fillId="2" borderId="1" xfId="0" applyNumberFormat="1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8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8" fontId="11" fillId="2" borderId="1" xfId="0" applyNumberFormat="1" applyFont="1" applyFill="1" applyBorder="1" applyAlignment="1">
      <alignment vertical="center"/>
    </xf>
    <xf numFmtId="8" fontId="4" fillId="5" borderId="1" xfId="0" applyNumberFormat="1" applyFont="1" applyFill="1" applyBorder="1" applyAlignment="1">
      <alignment vertical="center"/>
    </xf>
    <xf numFmtId="44" fontId="9" fillId="0" borderId="1" xfId="1" applyFont="1" applyFill="1" applyBorder="1"/>
    <xf numFmtId="0" fontId="13" fillId="0" borderId="0" xfId="0" applyFont="1"/>
    <xf numFmtId="0" fontId="14" fillId="0" borderId="0" xfId="0" applyFont="1"/>
    <xf numFmtId="0" fontId="8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8" fontId="7" fillId="6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right" vertical="center"/>
    </xf>
    <xf numFmtId="8" fontId="7" fillId="5" borderId="1" xfId="0" applyNumberFormat="1" applyFont="1" applyFill="1" applyBorder="1" applyAlignment="1">
      <alignment vertical="center"/>
    </xf>
    <xf numFmtId="8" fontId="12" fillId="5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right" vertical="center"/>
    </xf>
    <xf numFmtId="44" fontId="8" fillId="6" borderId="1" xfId="1" applyFont="1" applyFill="1" applyBorder="1" applyAlignment="1">
      <alignment vertical="center"/>
    </xf>
    <xf numFmtId="8" fontId="8" fillId="6" borderId="1" xfId="0" applyNumberFormat="1" applyFont="1" applyFill="1" applyBorder="1" applyAlignment="1">
      <alignment vertical="center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/>
    </xf>
    <xf numFmtId="16" fontId="14" fillId="6" borderId="1" xfId="0" applyNumberFormat="1" applyFont="1" applyFill="1" applyBorder="1"/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167" fontId="15" fillId="6" borderId="1" xfId="1" applyNumberFormat="1" applyFont="1" applyFill="1" applyBorder="1"/>
    <xf numFmtId="0" fontId="8" fillId="5" borderId="1" xfId="0" applyFont="1" applyFill="1" applyBorder="1" applyAlignment="1">
      <alignment horizontal="center" vertical="center"/>
    </xf>
    <xf numFmtId="8" fontId="8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16" fontId="14" fillId="5" borderId="1" xfId="0" applyNumberFormat="1" applyFont="1" applyFill="1" applyBorder="1"/>
    <xf numFmtId="0" fontId="14" fillId="5" borderId="1" xfId="0" applyFont="1" applyFill="1" applyBorder="1"/>
    <xf numFmtId="0" fontId="15" fillId="5" borderId="1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16" fontId="2" fillId="6" borderId="1" xfId="0" applyNumberFormat="1" applyFont="1" applyFill="1" applyBorder="1" applyAlignment="1">
      <alignment vertical="center"/>
    </xf>
    <xf numFmtId="167" fontId="2" fillId="6" borderId="1" xfId="1" applyNumberFormat="1" applyFont="1" applyFill="1" applyBorder="1" applyAlignment="1">
      <alignment vertical="center"/>
    </xf>
    <xf numFmtId="16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8" fontId="2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" fontId="16" fillId="6" borderId="1" xfId="0" applyNumberFormat="1" applyFont="1" applyFill="1" applyBorder="1"/>
    <xf numFmtId="0" fontId="16" fillId="6" borderId="1" xfId="0" applyFont="1" applyFill="1" applyBorder="1"/>
    <xf numFmtId="16" fontId="17" fillId="6" borderId="1" xfId="0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4" fontId="17" fillId="6" borderId="1" xfId="0" applyNumberFormat="1" applyFont="1" applyFill="1" applyBorder="1" applyAlignment="1">
      <alignment vertical="center"/>
    </xf>
    <xf numFmtId="167" fontId="17" fillId="6" borderId="1" xfId="1" applyNumberFormat="1" applyFont="1" applyFill="1" applyBorder="1" applyAlignment="1">
      <alignment vertical="center"/>
    </xf>
    <xf numFmtId="16" fontId="16" fillId="5" borderId="1" xfId="0" applyNumberFormat="1" applyFont="1" applyFill="1" applyBorder="1"/>
    <xf numFmtId="0" fontId="16" fillId="5" borderId="1" xfId="0" applyFont="1" applyFill="1" applyBorder="1"/>
    <xf numFmtId="16" fontId="17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8" fontId="12" fillId="4" borderId="1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1" xfId="0" applyFont="1" applyFill="1" applyBorder="1"/>
    <xf numFmtId="16" fontId="3" fillId="6" borderId="1" xfId="0" applyNumberFormat="1" applyFont="1" applyFill="1" applyBorder="1" applyAlignment="1">
      <alignment horizontal="center"/>
    </xf>
    <xf numFmtId="44" fontId="3" fillId="6" borderId="1" xfId="0" applyNumberFormat="1" applyFont="1" applyFill="1" applyBorder="1"/>
    <xf numFmtId="44" fontId="3" fillId="6" borderId="1" xfId="1" applyFont="1" applyFill="1" applyBorder="1"/>
    <xf numFmtId="0" fontId="3" fillId="6" borderId="1" xfId="0" applyFont="1" applyFill="1" applyBorder="1" applyAlignment="1">
      <alignment horizontal="center"/>
    </xf>
    <xf numFmtId="16" fontId="17" fillId="6" borderId="1" xfId="0" applyNumberFormat="1" applyFont="1" applyFill="1" applyBorder="1" applyAlignment="1">
      <alignment horizontal="center"/>
    </xf>
    <xf numFmtId="0" fontId="17" fillId="6" borderId="1" xfId="0" applyFont="1" applyFill="1" applyBorder="1"/>
    <xf numFmtId="44" fontId="17" fillId="6" borderId="1" xfId="0" applyNumberFormat="1" applyFont="1" applyFill="1" applyBorder="1"/>
    <xf numFmtId="44" fontId="17" fillId="6" borderId="1" xfId="1" applyFont="1" applyFill="1" applyBorder="1"/>
    <xf numFmtId="0" fontId="3" fillId="7" borderId="1" xfId="0" applyFont="1" applyFill="1" applyBorder="1"/>
    <xf numFmtId="44" fontId="3" fillId="7" borderId="1" xfId="1" applyFont="1" applyFill="1" applyBorder="1"/>
    <xf numFmtId="16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44" fontId="3" fillId="4" borderId="1" xfId="0" applyNumberFormat="1" applyFont="1" applyFill="1" applyBorder="1"/>
    <xf numFmtId="0" fontId="3" fillId="8" borderId="1" xfId="0" applyFont="1" applyFill="1" applyBorder="1"/>
    <xf numFmtId="44" fontId="3" fillId="8" borderId="1" xfId="0" applyNumberFormat="1" applyFont="1" applyFill="1" applyBorder="1"/>
    <xf numFmtId="44" fontId="3" fillId="8" borderId="1" xfId="1" applyFont="1" applyFill="1" applyBorder="1"/>
    <xf numFmtId="168" fontId="7" fillId="6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3" fillId="0" borderId="5" xfId="0" applyNumberFormat="1" applyFont="1" applyFill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" fontId="3" fillId="7" borderId="5" xfId="0" applyNumberFormat="1" applyFont="1" applyFill="1" applyBorder="1" applyAlignment="1">
      <alignment horizontal="center" vertical="center"/>
    </xf>
    <xf numFmtId="16" fontId="3" fillId="7" borderId="6" xfId="0" applyNumberFormat="1" applyFont="1" applyFill="1" applyBorder="1" applyAlignment="1">
      <alignment horizontal="center" vertical="center"/>
    </xf>
    <xf numFmtId="16" fontId="3" fillId="8" borderId="5" xfId="0" applyNumberFormat="1" applyFont="1" applyFill="1" applyBorder="1" applyAlignment="1">
      <alignment horizontal="center" vertical="center"/>
    </xf>
    <xf numFmtId="16" fontId="3" fillId="8" borderId="6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</xdr:colOff>
      <xdr:row>79</xdr:row>
      <xdr:rowOff>102578</xdr:rowOff>
    </xdr:from>
    <xdr:to>
      <xdr:col>12</xdr:col>
      <xdr:colOff>468923</xdr:colOff>
      <xdr:row>96</xdr:row>
      <xdr:rowOff>14654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5153" y="11268809"/>
          <a:ext cx="9884020" cy="315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Exercice 3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devez gérer le stock du produit X pour le mois de Mars. Vous disposez des informations suivantes : </a:t>
          </a:r>
          <a:endParaRPr lang="fr-FR" sz="1200">
            <a:effectLst/>
          </a:endParaRPr>
        </a:p>
        <a:p>
          <a:pPr lvl="0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Stock Initial 	: 2500 Kg à 3€ le Kg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Achats du mois :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Le 05/03 : 36000 Kg pour un montant de 104 400€  (1)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12/03 : 47000 Kg pour un montant de 151100(3)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21/03: 26000 Kg pour un montant de 84 225€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Consommation (sorties)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mois :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09/03 : 34000 Kg  (2)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18/03 : 41000 Kg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28/03 : 35200 Kg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fr-FR" sz="1200">
            <a:effectLst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200">
            <a:effectLst/>
          </a:endParaRPr>
        </a:p>
        <a:p>
          <a:endParaRPr lang="fr-FR" sz="1200"/>
        </a:p>
      </xdr:txBody>
    </xdr:sp>
    <xdr:clientData/>
  </xdr:twoCellAnchor>
  <xdr:twoCellAnchor>
    <xdr:from>
      <xdr:col>13</xdr:col>
      <xdr:colOff>740019</xdr:colOff>
      <xdr:row>67</xdr:row>
      <xdr:rowOff>29308</xdr:rowOff>
    </xdr:from>
    <xdr:to>
      <xdr:col>14</xdr:col>
      <xdr:colOff>498230</xdr:colOff>
      <xdr:row>68</xdr:row>
      <xdr:rowOff>117231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54154" y="9268558"/>
          <a:ext cx="520211" cy="2784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520211</xdr:colOff>
      <xdr:row>67</xdr:row>
      <xdr:rowOff>36635</xdr:rowOff>
    </xdr:from>
    <xdr:to>
      <xdr:col>15</xdr:col>
      <xdr:colOff>95250</xdr:colOff>
      <xdr:row>68</xdr:row>
      <xdr:rowOff>139212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1796346" y="9275885"/>
          <a:ext cx="337039" cy="2930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659423</xdr:colOff>
      <xdr:row>72</xdr:row>
      <xdr:rowOff>58616</xdr:rowOff>
    </xdr:from>
    <xdr:to>
      <xdr:col>14</xdr:col>
      <xdr:colOff>417634</xdr:colOff>
      <xdr:row>73</xdr:row>
      <xdr:rowOff>146539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349404" y="8257443"/>
          <a:ext cx="520211" cy="2784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754673</xdr:colOff>
      <xdr:row>72</xdr:row>
      <xdr:rowOff>7328</xdr:rowOff>
    </xdr:from>
    <xdr:to>
      <xdr:col>15</xdr:col>
      <xdr:colOff>329712</xdr:colOff>
      <xdr:row>73</xdr:row>
      <xdr:rowOff>109905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206654" y="8206155"/>
          <a:ext cx="337039" cy="2930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660887</xdr:colOff>
      <xdr:row>8</xdr:row>
      <xdr:rowOff>14654</xdr:rowOff>
    </xdr:from>
    <xdr:to>
      <xdr:col>7</xdr:col>
      <xdr:colOff>534864</xdr:colOff>
      <xdr:row>11</xdr:row>
      <xdr:rowOff>102578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E9CBB18-F130-4375-9F20-348FBBE0F6B9}"/>
            </a:ext>
          </a:extLst>
        </xdr:cNvPr>
        <xdr:cNvSpPr txBox="1"/>
      </xdr:nvSpPr>
      <xdr:spPr>
        <a:xfrm>
          <a:off x="3225310" y="1538654"/>
          <a:ext cx="2987919" cy="659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TOTAL ENTREE : 111500 Kg</a:t>
          </a:r>
        </a:p>
        <a:p>
          <a:r>
            <a:rPr lang="fr-FR" sz="1100"/>
            <a:t>CONSOMMATION</a:t>
          </a:r>
          <a:r>
            <a:rPr lang="fr-FR" sz="1100" baseline="0"/>
            <a:t> : 110200 Kg</a:t>
          </a:r>
        </a:p>
        <a:p>
          <a:r>
            <a:rPr lang="fr-FR" sz="1100" baseline="0"/>
            <a:t>STOCK FINAL : 111500 - 110200  =&gt;  1300 Kg</a:t>
          </a:r>
          <a:endParaRPr lang="fr-FR" sz="1100"/>
        </a:p>
      </xdr:txBody>
    </xdr:sp>
    <xdr:clientData/>
  </xdr:twoCellAnchor>
  <xdr:twoCellAnchor>
    <xdr:from>
      <xdr:col>6</xdr:col>
      <xdr:colOff>703385</xdr:colOff>
      <xdr:row>41</xdr:row>
      <xdr:rowOff>168519</xdr:rowOff>
    </xdr:from>
    <xdr:to>
      <xdr:col>10</xdr:col>
      <xdr:colOff>278425</xdr:colOff>
      <xdr:row>42</xdr:row>
      <xdr:rowOff>36635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E7265FB-C57B-420D-B92D-71E67432FF5B}"/>
            </a:ext>
          </a:extLst>
        </xdr:cNvPr>
        <xdr:cNvCxnSpPr/>
      </xdr:nvCxnSpPr>
      <xdr:spPr>
        <a:xfrm flipH="1">
          <a:off x="5612423" y="7979019"/>
          <a:ext cx="3407021" cy="10990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showGridLines="0" tabSelected="1" zoomScale="130" zoomScaleNormal="130" workbookViewId="0">
      <selection activeCell="O68" sqref="O68"/>
    </sheetView>
  </sheetViews>
  <sheetFormatPr baseColWidth="10" defaultRowHeight="15" x14ac:dyDescent="0.25"/>
  <cols>
    <col min="1" max="1" width="17" customWidth="1"/>
    <col min="2" max="2" width="9.42578125" customWidth="1"/>
    <col min="3" max="3" width="12" customWidth="1"/>
    <col min="4" max="4" width="12.28515625" bestFit="1" customWidth="1"/>
    <col min="5" max="5" width="14.5703125" customWidth="1"/>
    <col min="6" max="6" width="8.28515625" bestFit="1" customWidth="1"/>
    <col min="7" max="7" width="11.5703125" customWidth="1"/>
    <col min="8" max="8" width="21.85546875" customWidth="1"/>
    <col min="9" max="9" width="9.42578125" customWidth="1"/>
    <col min="10" max="10" width="14.5703125" customWidth="1"/>
    <col min="11" max="11" width="10.85546875" customWidth="1"/>
    <col min="12" max="12" width="11.140625" bestFit="1" customWidth="1"/>
  </cols>
  <sheetData>
    <row r="1" spans="1:8" x14ac:dyDescent="0.25">
      <c r="A1" s="102" t="s">
        <v>18</v>
      </c>
      <c r="B1" s="102"/>
      <c r="C1" s="102"/>
      <c r="D1" s="102"/>
      <c r="E1" s="102"/>
      <c r="F1" s="102"/>
      <c r="G1" s="102"/>
      <c r="H1" s="102"/>
    </row>
    <row r="2" spans="1:8" x14ac:dyDescent="0.25">
      <c r="A2" s="103" t="s">
        <v>19</v>
      </c>
      <c r="B2" s="103"/>
      <c r="C2" s="103"/>
      <c r="D2" s="103"/>
      <c r="E2" s="103"/>
      <c r="F2" s="103"/>
      <c r="G2" s="103"/>
      <c r="H2" s="103"/>
    </row>
    <row r="3" spans="1:8" x14ac:dyDescent="0.25">
      <c r="A3" s="35"/>
      <c r="B3" s="35"/>
      <c r="C3" s="35"/>
      <c r="D3" s="35"/>
      <c r="E3" s="35"/>
    </row>
    <row r="4" spans="1:8" x14ac:dyDescent="0.25">
      <c r="A4" s="114" t="s">
        <v>2</v>
      </c>
      <c r="B4" s="114"/>
      <c r="C4" s="114"/>
      <c r="D4" s="35"/>
      <c r="E4" s="35"/>
    </row>
    <row r="5" spans="1:8" x14ac:dyDescent="0.25">
      <c r="A5" s="49"/>
      <c r="B5" s="50" t="s">
        <v>3</v>
      </c>
      <c r="C5" s="49" t="s">
        <v>4</v>
      </c>
      <c r="D5" s="35"/>
      <c r="E5" s="35"/>
    </row>
    <row r="6" spans="1:8" x14ac:dyDescent="0.25">
      <c r="A6" s="51">
        <v>43164</v>
      </c>
      <c r="B6" s="49">
        <v>36000</v>
      </c>
      <c r="C6" s="49">
        <f>2.9*B6</f>
        <v>104400</v>
      </c>
      <c r="D6" s="35"/>
      <c r="E6" s="35"/>
    </row>
    <row r="7" spans="1:8" x14ac:dyDescent="0.25">
      <c r="A7" s="51">
        <v>43171</v>
      </c>
      <c r="B7" s="49">
        <v>47000</v>
      </c>
      <c r="C7" s="49">
        <v>151100</v>
      </c>
      <c r="D7" s="35"/>
      <c r="E7" s="35"/>
    </row>
    <row r="8" spans="1:8" x14ac:dyDescent="0.25">
      <c r="A8" s="51">
        <v>43180</v>
      </c>
      <c r="B8" s="49">
        <v>26000</v>
      </c>
      <c r="C8" s="49">
        <v>84225</v>
      </c>
      <c r="D8" s="35"/>
      <c r="E8" s="35"/>
    </row>
    <row r="9" spans="1:8" x14ac:dyDescent="0.25">
      <c r="A9" s="52" t="s">
        <v>1</v>
      </c>
      <c r="B9" s="53">
        <f>SUM(B6:B8)</f>
        <v>109000</v>
      </c>
      <c r="C9" s="54">
        <f>SUM(C6:C8)</f>
        <v>339725</v>
      </c>
      <c r="D9" s="35"/>
      <c r="E9" s="35"/>
    </row>
    <row r="10" spans="1:8" x14ac:dyDescent="0.25">
      <c r="A10" s="35" t="s">
        <v>5</v>
      </c>
      <c r="B10" s="36"/>
      <c r="C10" s="35"/>
      <c r="D10" s="35"/>
      <c r="E10" s="35"/>
    </row>
    <row r="11" spans="1:8" x14ac:dyDescent="0.25">
      <c r="A11" s="113" t="s">
        <v>5</v>
      </c>
      <c r="B11" s="113"/>
      <c r="C11" s="35"/>
      <c r="D11" s="35"/>
      <c r="E11" s="35"/>
    </row>
    <row r="12" spans="1:8" x14ac:dyDescent="0.25">
      <c r="A12" s="58">
        <v>43168</v>
      </c>
      <c r="B12" s="59">
        <v>34000</v>
      </c>
      <c r="C12" s="35"/>
      <c r="D12" s="35"/>
      <c r="E12" s="35"/>
    </row>
    <row r="13" spans="1:8" x14ac:dyDescent="0.25">
      <c r="A13" s="58">
        <v>43177</v>
      </c>
      <c r="B13" s="59">
        <v>41000</v>
      </c>
      <c r="C13" s="35"/>
      <c r="D13" s="35"/>
      <c r="E13" s="35"/>
    </row>
    <row r="14" spans="1:8" x14ac:dyDescent="0.25">
      <c r="A14" s="58">
        <v>43187</v>
      </c>
      <c r="B14" s="59">
        <v>35200</v>
      </c>
      <c r="C14" s="35"/>
      <c r="D14" s="35"/>
      <c r="E14" s="35"/>
    </row>
    <row r="15" spans="1:8" x14ac:dyDescent="0.25">
      <c r="A15" s="60" t="s">
        <v>1</v>
      </c>
      <c r="B15" s="60">
        <f>SUM(B12:B14)</f>
        <v>110200</v>
      </c>
      <c r="C15" s="35"/>
      <c r="D15" s="35"/>
      <c r="E15" s="35"/>
    </row>
    <row r="17" spans="1:11" x14ac:dyDescent="0.25">
      <c r="A17" s="106" t="s">
        <v>6</v>
      </c>
      <c r="B17" s="106"/>
      <c r="C17" s="106"/>
      <c r="D17" s="106"/>
      <c r="E17" s="106"/>
      <c r="F17" s="106"/>
      <c r="G17" s="106"/>
      <c r="H17" s="106"/>
    </row>
    <row r="18" spans="1:11" x14ac:dyDescent="0.25">
      <c r="A18" s="37" t="s">
        <v>7</v>
      </c>
      <c r="B18" s="44" t="s">
        <v>8</v>
      </c>
      <c r="C18" s="44" t="s">
        <v>0</v>
      </c>
      <c r="D18" s="44" t="s">
        <v>4</v>
      </c>
      <c r="E18" s="55" t="s">
        <v>9</v>
      </c>
      <c r="F18" s="55" t="s">
        <v>8</v>
      </c>
      <c r="G18" s="55" t="s">
        <v>0</v>
      </c>
      <c r="H18" s="55" t="s">
        <v>4</v>
      </c>
      <c r="K18" s="15"/>
    </row>
    <row r="19" spans="1:11" x14ac:dyDescent="0.25">
      <c r="A19" s="45" t="s">
        <v>10</v>
      </c>
      <c r="B19" s="38">
        <v>2500</v>
      </c>
      <c r="C19" s="39">
        <v>3</v>
      </c>
      <c r="D19" s="39">
        <f>B19*C19</f>
        <v>7500</v>
      </c>
      <c r="E19" s="40" t="s">
        <v>5</v>
      </c>
      <c r="F19" s="41">
        <v>110200</v>
      </c>
      <c r="G19" s="42">
        <v>3.11</v>
      </c>
      <c r="H19" s="56">
        <f>F19*G19</f>
        <v>342722</v>
      </c>
      <c r="K19" s="15"/>
    </row>
    <row r="20" spans="1:11" x14ac:dyDescent="0.25">
      <c r="A20" s="37" t="s">
        <v>11</v>
      </c>
      <c r="B20" s="46">
        <v>109000</v>
      </c>
      <c r="C20" s="47"/>
      <c r="D20" s="48">
        <v>339725</v>
      </c>
      <c r="E20" s="40" t="s">
        <v>14</v>
      </c>
      <c r="F20" s="57">
        <v>1300</v>
      </c>
      <c r="G20" s="42"/>
      <c r="H20" s="42">
        <f>H21-H19</f>
        <v>4503</v>
      </c>
      <c r="K20" s="15"/>
    </row>
    <row r="21" spans="1:11" x14ac:dyDescent="0.25">
      <c r="A21" s="37" t="s">
        <v>1</v>
      </c>
      <c r="B21" s="38">
        <f>B19+B20</f>
        <v>111500</v>
      </c>
      <c r="C21" s="101">
        <f>D21/B21</f>
        <v>3.1141255605381164</v>
      </c>
      <c r="D21" s="17">
        <f>D19+D20</f>
        <v>347225</v>
      </c>
      <c r="E21" s="40" t="s">
        <v>1</v>
      </c>
      <c r="F21" s="41">
        <f>F19+F20</f>
        <v>111500</v>
      </c>
      <c r="G21" s="42"/>
      <c r="H21" s="17">
        <f>D21</f>
        <v>347225</v>
      </c>
      <c r="K21" s="15"/>
    </row>
    <row r="23" spans="1:11" x14ac:dyDescent="0.25">
      <c r="A23" s="102" t="s">
        <v>12</v>
      </c>
      <c r="B23" s="102"/>
      <c r="C23" s="102"/>
      <c r="D23" s="102"/>
      <c r="E23" s="102"/>
      <c r="F23" s="102"/>
      <c r="G23" s="102"/>
      <c r="H23" s="102"/>
    </row>
    <row r="24" spans="1:11" x14ac:dyDescent="0.25">
      <c r="A24" s="103" t="s">
        <v>19</v>
      </c>
      <c r="B24" s="103"/>
      <c r="C24" s="103"/>
      <c r="D24" s="103"/>
      <c r="E24" s="103"/>
      <c r="F24" s="103"/>
      <c r="G24" s="103"/>
      <c r="H24" s="103"/>
    </row>
    <row r="25" spans="1:11" x14ac:dyDescent="0.25">
      <c r="A25" s="49" t="s">
        <v>7</v>
      </c>
      <c r="B25" s="50" t="s">
        <v>3</v>
      </c>
      <c r="C25" s="49" t="s">
        <v>4</v>
      </c>
    </row>
    <row r="26" spans="1:11" x14ac:dyDescent="0.25">
      <c r="A26" s="71">
        <v>43164</v>
      </c>
      <c r="B26" s="72">
        <v>36000</v>
      </c>
      <c r="C26" s="72">
        <f>2.9*B26</f>
        <v>104400</v>
      </c>
    </row>
    <row r="27" spans="1:11" x14ac:dyDescent="0.25">
      <c r="A27" s="51">
        <v>43171</v>
      </c>
      <c r="B27" s="49">
        <v>47000</v>
      </c>
      <c r="C27" s="49">
        <v>151100</v>
      </c>
    </row>
    <row r="28" spans="1:11" x14ac:dyDescent="0.25">
      <c r="A28" s="51">
        <v>43180</v>
      </c>
      <c r="B28" s="49">
        <v>26000</v>
      </c>
      <c r="C28" s="49">
        <v>84225</v>
      </c>
    </row>
    <row r="29" spans="1:11" x14ac:dyDescent="0.25">
      <c r="A29" s="52" t="s">
        <v>1</v>
      </c>
      <c r="B29" s="53">
        <f>SUM(B26:B28)</f>
        <v>109000</v>
      </c>
      <c r="C29" s="54">
        <f>SUM(C26:C28)</f>
        <v>339725</v>
      </c>
    </row>
    <row r="30" spans="1:11" x14ac:dyDescent="0.25">
      <c r="A30" s="35" t="s">
        <v>5</v>
      </c>
      <c r="B30" s="36"/>
      <c r="C30" s="35"/>
    </row>
    <row r="31" spans="1:11" x14ac:dyDescent="0.25">
      <c r="A31" s="113" t="s">
        <v>5</v>
      </c>
      <c r="B31" s="113"/>
      <c r="C31" s="35"/>
    </row>
    <row r="32" spans="1:11" x14ac:dyDescent="0.25">
      <c r="A32" s="77">
        <v>43168</v>
      </c>
      <c r="B32" s="78">
        <v>34000</v>
      </c>
      <c r="C32" s="35"/>
    </row>
    <row r="33" spans="1:12" x14ac:dyDescent="0.25">
      <c r="A33" s="58">
        <v>43177</v>
      </c>
      <c r="B33" s="59">
        <v>41000</v>
      </c>
      <c r="C33" s="35"/>
    </row>
    <row r="34" spans="1:12" x14ac:dyDescent="0.25">
      <c r="A34" s="58">
        <v>43187</v>
      </c>
      <c r="B34" s="59">
        <v>35200</v>
      </c>
      <c r="C34" s="35"/>
    </row>
    <row r="35" spans="1:12" x14ac:dyDescent="0.25">
      <c r="A35" s="60" t="s">
        <v>1</v>
      </c>
      <c r="B35" s="60">
        <f>SUM(B32:B34)</f>
        <v>110200</v>
      </c>
      <c r="C35" s="35"/>
    </row>
    <row r="39" spans="1:12" x14ac:dyDescent="0.25">
      <c r="A39" s="107" t="s">
        <v>12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1:12" x14ac:dyDescent="0.25">
      <c r="A40" s="68" t="s">
        <v>7</v>
      </c>
      <c r="B40" s="62" t="s">
        <v>8</v>
      </c>
      <c r="C40" s="62" t="s">
        <v>0</v>
      </c>
      <c r="D40" s="62" t="s">
        <v>4</v>
      </c>
      <c r="E40" s="69" t="s">
        <v>9</v>
      </c>
      <c r="F40" s="18" t="s">
        <v>8</v>
      </c>
      <c r="G40" s="18" t="s">
        <v>0</v>
      </c>
      <c r="H40" s="18" t="s">
        <v>4</v>
      </c>
      <c r="I40" s="70" t="s">
        <v>13</v>
      </c>
      <c r="J40" s="24" t="s">
        <v>8</v>
      </c>
      <c r="K40" s="24" t="s">
        <v>0</v>
      </c>
      <c r="L40" s="24" t="s">
        <v>4</v>
      </c>
    </row>
    <row r="41" spans="1:12" x14ac:dyDescent="0.25">
      <c r="A41" s="61"/>
      <c r="B41" s="61"/>
      <c r="C41" s="61"/>
      <c r="D41" s="61"/>
      <c r="E41" s="19"/>
      <c r="F41" s="19"/>
      <c r="G41" s="20"/>
      <c r="H41" s="19"/>
      <c r="I41" s="31" t="s">
        <v>10</v>
      </c>
      <c r="J41" s="29">
        <v>2500</v>
      </c>
      <c r="K41" s="30">
        <v>3</v>
      </c>
      <c r="L41" s="30">
        <f>J41*K41</f>
        <v>7500</v>
      </c>
    </row>
    <row r="42" spans="1:12" ht="18.75" x14ac:dyDescent="0.25">
      <c r="A42" s="73">
        <v>43164</v>
      </c>
      <c r="B42" s="74">
        <v>36000</v>
      </c>
      <c r="C42" s="75"/>
      <c r="D42" s="76">
        <v>104400</v>
      </c>
      <c r="E42" s="19"/>
      <c r="F42" s="19"/>
      <c r="G42" s="20"/>
      <c r="H42" s="19"/>
      <c r="I42" s="27">
        <v>43164</v>
      </c>
      <c r="J42" s="29">
        <f>+J41+B42</f>
        <v>38500</v>
      </c>
      <c r="K42" s="81">
        <f>+L42/J42</f>
        <v>2.9064935064935065</v>
      </c>
      <c r="L42" s="26">
        <f>+L41+D42</f>
        <v>111900</v>
      </c>
    </row>
    <row r="43" spans="1:12" x14ac:dyDescent="0.25">
      <c r="A43" s="61"/>
      <c r="B43" s="61"/>
      <c r="C43" s="61"/>
      <c r="D43" s="61"/>
      <c r="E43" s="79">
        <v>43168</v>
      </c>
      <c r="F43" s="80">
        <v>34000</v>
      </c>
      <c r="G43" s="21">
        <v>2.91</v>
      </c>
      <c r="H43" s="33">
        <f>+F43*G43</f>
        <v>98940</v>
      </c>
      <c r="I43" s="27">
        <v>43168</v>
      </c>
      <c r="J43" s="25">
        <f>+J42-F43</f>
        <v>4500</v>
      </c>
      <c r="K43" s="26">
        <f>+L43/J43</f>
        <v>2.88</v>
      </c>
      <c r="L43" s="26">
        <f>+L42-H43</f>
        <v>12960</v>
      </c>
    </row>
    <row r="44" spans="1:12" ht="18.75" x14ac:dyDescent="0.25">
      <c r="A44" s="63">
        <v>43171</v>
      </c>
      <c r="B44" s="61">
        <v>47000</v>
      </c>
      <c r="C44" s="61"/>
      <c r="D44" s="64">
        <v>151100</v>
      </c>
      <c r="E44" s="19"/>
      <c r="F44" s="19"/>
      <c r="G44" s="19"/>
      <c r="H44" s="19"/>
      <c r="I44" s="27">
        <v>43171</v>
      </c>
      <c r="J44" s="25">
        <f>4500+47000</f>
        <v>51500</v>
      </c>
      <c r="K44" s="43">
        <f t="shared" ref="K44:K47" si="0">L44/J44</f>
        <v>3.185631067961165</v>
      </c>
      <c r="L44" s="26">
        <f>12960+151100</f>
        <v>164060</v>
      </c>
    </row>
    <row r="45" spans="1:12" x14ac:dyDescent="0.25">
      <c r="A45" s="61"/>
      <c r="B45" s="61"/>
      <c r="C45" s="61"/>
      <c r="D45" s="61"/>
      <c r="E45" s="22">
        <v>43177</v>
      </c>
      <c r="F45" s="23">
        <v>41000</v>
      </c>
      <c r="G45" s="21">
        <v>3.19</v>
      </c>
      <c r="H45" s="21">
        <f>F45*G45</f>
        <v>130790</v>
      </c>
      <c r="I45" s="28">
        <v>43177</v>
      </c>
      <c r="J45" s="25">
        <f>J44-F45</f>
        <v>10500</v>
      </c>
      <c r="K45" s="26">
        <f t="shared" si="0"/>
        <v>3.1685714285714286</v>
      </c>
      <c r="L45" s="26">
        <f>L44-H45</f>
        <v>33270</v>
      </c>
    </row>
    <row r="46" spans="1:12" ht="15.75" x14ac:dyDescent="0.25">
      <c r="A46" s="65">
        <v>43180</v>
      </c>
      <c r="B46" s="66">
        <v>26000</v>
      </c>
      <c r="C46" s="67"/>
      <c r="D46" s="67">
        <v>84225</v>
      </c>
      <c r="E46" s="19"/>
      <c r="F46" s="19"/>
      <c r="G46" s="19"/>
      <c r="H46" s="19"/>
      <c r="I46" s="28">
        <v>43180</v>
      </c>
      <c r="J46" s="25">
        <f>J45+B46</f>
        <v>36500</v>
      </c>
      <c r="K46" s="32">
        <f t="shared" si="0"/>
        <v>3.219041095890411</v>
      </c>
      <c r="L46" s="26">
        <f>33270+D46</f>
        <v>117495</v>
      </c>
    </row>
    <row r="47" spans="1:12" x14ac:dyDescent="0.25">
      <c r="A47" s="61"/>
      <c r="B47" s="61"/>
      <c r="C47" s="61"/>
      <c r="D47" s="61"/>
      <c r="E47" s="22">
        <v>43187</v>
      </c>
      <c r="F47" s="23">
        <v>35200</v>
      </c>
      <c r="G47" s="21">
        <v>3.22</v>
      </c>
      <c r="H47" s="21">
        <f>F47*G47</f>
        <v>113344</v>
      </c>
      <c r="I47" s="28">
        <v>43187</v>
      </c>
      <c r="J47" s="29">
        <f>J46-F47</f>
        <v>1300</v>
      </c>
      <c r="K47" s="30">
        <f t="shared" si="0"/>
        <v>3.1930769230769229</v>
      </c>
      <c r="L47" s="30">
        <f>L46-H47</f>
        <v>4151</v>
      </c>
    </row>
    <row r="49" spans="1:8" x14ac:dyDescent="0.25">
      <c r="A49" s="102" t="s">
        <v>20</v>
      </c>
      <c r="B49" s="102"/>
      <c r="C49" s="102"/>
      <c r="D49" s="102"/>
      <c r="E49" s="102"/>
      <c r="F49" s="102"/>
      <c r="G49" s="102"/>
      <c r="H49" s="102"/>
    </row>
    <row r="50" spans="1:8" x14ac:dyDescent="0.25">
      <c r="A50" s="103" t="s">
        <v>21</v>
      </c>
      <c r="B50" s="103"/>
      <c r="C50" s="103"/>
      <c r="D50" s="103"/>
      <c r="E50" s="103"/>
      <c r="F50" s="103"/>
      <c r="G50" s="103"/>
      <c r="H50" s="103"/>
    </row>
    <row r="51" spans="1:8" x14ac:dyDescent="0.25">
      <c r="A51" s="114" t="s">
        <v>2</v>
      </c>
      <c r="B51" s="114"/>
      <c r="C51" s="114"/>
    </row>
    <row r="52" spans="1:8" x14ac:dyDescent="0.25">
      <c r="A52" s="49"/>
      <c r="B52" s="50" t="s">
        <v>3</v>
      </c>
      <c r="C52" s="49" t="s">
        <v>4</v>
      </c>
    </row>
    <row r="53" spans="1:8" x14ac:dyDescent="0.25">
      <c r="A53" s="71">
        <v>43164</v>
      </c>
      <c r="B53" s="72">
        <v>36000</v>
      </c>
      <c r="C53" s="72">
        <f>2.9*B53</f>
        <v>104400</v>
      </c>
    </row>
    <row r="54" spans="1:8" x14ac:dyDescent="0.25">
      <c r="A54" s="51">
        <v>43171</v>
      </c>
      <c r="B54" s="49">
        <v>47000</v>
      </c>
      <c r="C54" s="49">
        <v>151100</v>
      </c>
    </row>
    <row r="55" spans="1:8" x14ac:dyDescent="0.25">
      <c r="A55" s="51">
        <v>43180</v>
      </c>
      <c r="B55" s="49">
        <v>26000</v>
      </c>
      <c r="C55" s="49">
        <v>84225</v>
      </c>
    </row>
    <row r="56" spans="1:8" x14ac:dyDescent="0.25">
      <c r="A56" s="52" t="s">
        <v>1</v>
      </c>
      <c r="B56" s="53">
        <f>SUM(B53:B55)</f>
        <v>109000</v>
      </c>
      <c r="C56" s="54">
        <f>SUM(C53:C55)</f>
        <v>339725</v>
      </c>
    </row>
    <row r="57" spans="1:8" x14ac:dyDescent="0.25">
      <c r="A57" s="35" t="s">
        <v>5</v>
      </c>
      <c r="B57" s="36"/>
      <c r="C57" s="35"/>
    </row>
    <row r="58" spans="1:8" x14ac:dyDescent="0.25">
      <c r="A58" s="113" t="s">
        <v>5</v>
      </c>
      <c r="B58" s="113"/>
      <c r="C58" s="35"/>
    </row>
    <row r="59" spans="1:8" x14ac:dyDescent="0.25">
      <c r="A59" s="77">
        <v>43168</v>
      </c>
      <c r="B59" s="78">
        <v>34000</v>
      </c>
      <c r="C59" s="35"/>
    </row>
    <row r="60" spans="1:8" x14ac:dyDescent="0.25">
      <c r="A60" s="58">
        <v>43177</v>
      </c>
      <c r="B60" s="59">
        <v>41000</v>
      </c>
      <c r="C60" s="35"/>
    </row>
    <row r="61" spans="1:8" x14ac:dyDescent="0.25">
      <c r="A61" s="58">
        <v>43187</v>
      </c>
      <c r="B61" s="59">
        <v>35200</v>
      </c>
      <c r="C61" s="35"/>
    </row>
    <row r="62" spans="1:8" x14ac:dyDescent="0.25">
      <c r="A62" s="60" t="s">
        <v>1</v>
      </c>
      <c r="B62" s="60">
        <f>SUM(B59:B61)</f>
        <v>110200</v>
      </c>
      <c r="C62" s="35"/>
    </row>
    <row r="65" spans="1:16" ht="15.75" thickBot="1" x14ac:dyDescent="0.3">
      <c r="A65" s="108" t="s">
        <v>15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6" x14ac:dyDescent="0.25">
      <c r="A66" s="82" t="s">
        <v>7</v>
      </c>
      <c r="B66" s="83" t="s">
        <v>8</v>
      </c>
      <c r="C66" s="83" t="s">
        <v>0</v>
      </c>
      <c r="D66" s="83" t="s">
        <v>4</v>
      </c>
      <c r="E66" s="16" t="s">
        <v>9</v>
      </c>
      <c r="F66" s="1" t="s">
        <v>8</v>
      </c>
      <c r="G66" s="1" t="s">
        <v>0</v>
      </c>
      <c r="H66" s="1" t="s">
        <v>4</v>
      </c>
      <c r="I66" s="1" t="s">
        <v>13</v>
      </c>
      <c r="J66" s="1" t="s">
        <v>8</v>
      </c>
      <c r="K66" s="1" t="s">
        <v>0</v>
      </c>
      <c r="L66" s="1" t="s">
        <v>4</v>
      </c>
    </row>
    <row r="67" spans="1:16" x14ac:dyDescent="0.25">
      <c r="A67" s="84"/>
      <c r="B67" s="84"/>
      <c r="C67" s="84"/>
      <c r="D67" s="84"/>
      <c r="E67" s="4"/>
      <c r="F67" s="4"/>
      <c r="G67" s="4"/>
      <c r="H67" s="4"/>
      <c r="I67" s="13" t="str">
        <f>I41</f>
        <v>Stock Inital</v>
      </c>
      <c r="J67" s="13">
        <v>2500</v>
      </c>
      <c r="K67" s="34">
        <v>3</v>
      </c>
      <c r="L67" s="34">
        <f>J67*K67</f>
        <v>7500</v>
      </c>
      <c r="O67">
        <v>34000</v>
      </c>
    </row>
    <row r="68" spans="1:16" x14ac:dyDescent="0.25">
      <c r="A68" s="89">
        <v>43164</v>
      </c>
      <c r="B68" s="90">
        <v>36000</v>
      </c>
      <c r="C68" s="91">
        <f>D68/B68</f>
        <v>2.9</v>
      </c>
      <c r="D68" s="92">
        <v>104400</v>
      </c>
      <c r="E68" s="4"/>
      <c r="F68" s="4"/>
      <c r="G68" s="4"/>
      <c r="H68" s="4"/>
      <c r="I68" s="109">
        <v>43164</v>
      </c>
      <c r="J68" s="93">
        <v>2500</v>
      </c>
      <c r="K68" s="94">
        <v>3</v>
      </c>
      <c r="L68" s="94">
        <f>J68*K68</f>
        <v>7500</v>
      </c>
    </row>
    <row r="69" spans="1:16" x14ac:dyDescent="0.25">
      <c r="A69" s="88"/>
      <c r="B69" s="84"/>
      <c r="C69" s="84"/>
      <c r="D69" s="84"/>
      <c r="E69" s="4"/>
      <c r="F69" s="4"/>
      <c r="G69" s="4"/>
      <c r="H69" s="4"/>
      <c r="I69" s="110"/>
      <c r="J69" s="93">
        <v>36000</v>
      </c>
      <c r="K69" s="94">
        <v>2.9</v>
      </c>
      <c r="L69" s="94">
        <f>J69*K69</f>
        <v>104400</v>
      </c>
    </row>
    <row r="70" spans="1:16" x14ac:dyDescent="0.25">
      <c r="A70" s="88"/>
      <c r="B70" s="84"/>
      <c r="C70" s="84"/>
      <c r="D70" s="84"/>
      <c r="E70" s="104">
        <v>43168</v>
      </c>
      <c r="F70" s="10">
        <v>2500</v>
      </c>
      <c r="G70" s="12">
        <v>3</v>
      </c>
      <c r="H70" s="12">
        <f>F70*G70</f>
        <v>7500</v>
      </c>
      <c r="I70" s="6"/>
      <c r="J70" s="4"/>
      <c r="K70" s="4"/>
      <c r="L70" s="4"/>
      <c r="N70" t="s">
        <v>16</v>
      </c>
      <c r="P70" t="s">
        <v>17</v>
      </c>
    </row>
    <row r="71" spans="1:16" x14ac:dyDescent="0.25">
      <c r="A71" s="88"/>
      <c r="B71" s="84"/>
      <c r="C71" s="84"/>
      <c r="D71" s="84"/>
      <c r="E71" s="105"/>
      <c r="F71" s="10">
        <v>31500</v>
      </c>
      <c r="G71" s="11">
        <v>2.9</v>
      </c>
      <c r="H71" s="11">
        <f>F71*G71</f>
        <v>91350</v>
      </c>
      <c r="I71" s="95">
        <v>43168</v>
      </c>
      <c r="J71" s="96">
        <f>J69-F71</f>
        <v>4500</v>
      </c>
      <c r="K71" s="97">
        <f>K69</f>
        <v>2.9</v>
      </c>
      <c r="L71" s="97">
        <f>J71*K71</f>
        <v>13050</v>
      </c>
    </row>
    <row r="72" spans="1:16" x14ac:dyDescent="0.25">
      <c r="A72" s="85">
        <v>43171</v>
      </c>
      <c r="B72" s="84">
        <v>47000</v>
      </c>
      <c r="C72" s="86">
        <f>D72/B72</f>
        <v>3.2148936170212767</v>
      </c>
      <c r="D72" s="87">
        <v>151100</v>
      </c>
      <c r="E72" s="4"/>
      <c r="F72" s="4"/>
      <c r="G72" s="4"/>
      <c r="H72" s="4"/>
      <c r="I72" s="111">
        <v>43171</v>
      </c>
      <c r="J72" s="98">
        <f>J71</f>
        <v>4500</v>
      </c>
      <c r="K72" s="99">
        <f>K71</f>
        <v>2.9</v>
      </c>
      <c r="L72" s="99">
        <f>J72*K72</f>
        <v>13050</v>
      </c>
      <c r="O72">
        <v>41000</v>
      </c>
    </row>
    <row r="73" spans="1:16" x14ac:dyDescent="0.25">
      <c r="A73" s="88"/>
      <c r="B73" s="84"/>
      <c r="C73" s="84"/>
      <c r="D73" s="84"/>
      <c r="E73" s="4"/>
      <c r="F73" s="4"/>
      <c r="G73" s="4"/>
      <c r="H73" s="4"/>
      <c r="I73" s="112"/>
      <c r="J73" s="98">
        <f>B72</f>
        <v>47000</v>
      </c>
      <c r="K73" s="99">
        <f>L73/J73</f>
        <v>3.2148936170212767</v>
      </c>
      <c r="L73" s="100">
        <f>D72</f>
        <v>151100</v>
      </c>
    </row>
    <row r="74" spans="1:16" x14ac:dyDescent="0.25">
      <c r="A74" s="88"/>
      <c r="B74" s="84"/>
      <c r="C74" s="84"/>
      <c r="D74" s="84"/>
      <c r="E74" s="104">
        <v>43177</v>
      </c>
      <c r="F74" s="10">
        <v>4500</v>
      </c>
      <c r="G74" s="11">
        <v>2.9</v>
      </c>
      <c r="H74" s="11">
        <f>F74*G74</f>
        <v>13050</v>
      </c>
      <c r="I74" s="7"/>
      <c r="J74" s="4"/>
      <c r="K74" s="4"/>
      <c r="L74" s="4"/>
    </row>
    <row r="75" spans="1:16" x14ac:dyDescent="0.25">
      <c r="A75" s="88"/>
      <c r="B75" s="84"/>
      <c r="C75" s="84"/>
      <c r="D75" s="84"/>
      <c r="E75" s="105"/>
      <c r="F75" s="2">
        <f>41000-F74</f>
        <v>36500</v>
      </c>
      <c r="G75" s="3">
        <v>3.21</v>
      </c>
      <c r="H75" s="3">
        <f>F75*G75</f>
        <v>117165</v>
      </c>
      <c r="I75" s="8">
        <v>43177</v>
      </c>
      <c r="J75" s="2">
        <f>47000-F75</f>
        <v>10500</v>
      </c>
      <c r="K75" s="3">
        <v>3.21</v>
      </c>
      <c r="L75" s="3">
        <f>J75*K75</f>
        <v>33705</v>
      </c>
      <c r="N75">
        <v>4500</v>
      </c>
      <c r="P75">
        <f>41000-4500</f>
        <v>36500</v>
      </c>
    </row>
    <row r="76" spans="1:16" x14ac:dyDescent="0.25">
      <c r="A76" s="85">
        <v>43180</v>
      </c>
      <c r="B76" s="84">
        <v>26000</v>
      </c>
      <c r="C76" s="86">
        <f>D76/B76</f>
        <v>3.2394230769230767</v>
      </c>
      <c r="D76" s="87">
        <v>84225</v>
      </c>
      <c r="E76" s="4"/>
      <c r="F76" s="4"/>
      <c r="G76" s="4"/>
      <c r="H76" s="4"/>
      <c r="I76" s="104">
        <v>43180</v>
      </c>
      <c r="J76" s="4">
        <f>J75</f>
        <v>10500</v>
      </c>
      <c r="K76" s="5">
        <f>K75</f>
        <v>3.21</v>
      </c>
      <c r="L76" s="5">
        <f>L75</f>
        <v>33705</v>
      </c>
    </row>
    <row r="77" spans="1:16" x14ac:dyDescent="0.25">
      <c r="A77" s="88"/>
      <c r="B77" s="84"/>
      <c r="C77" s="84"/>
      <c r="D77" s="84"/>
      <c r="E77" s="4"/>
      <c r="F77" s="4"/>
      <c r="G77" s="4"/>
      <c r="H77" s="4"/>
      <c r="I77" s="105"/>
      <c r="J77" s="4">
        <f>B76</f>
        <v>26000</v>
      </c>
      <c r="K77" s="5">
        <f>L77/J77</f>
        <v>3.2394230769230767</v>
      </c>
      <c r="L77" s="5">
        <f>D76</f>
        <v>84225</v>
      </c>
    </row>
    <row r="78" spans="1:16" x14ac:dyDescent="0.25">
      <c r="A78" s="88"/>
      <c r="B78" s="84"/>
      <c r="C78" s="84"/>
      <c r="D78" s="84"/>
      <c r="E78" s="104">
        <v>43187</v>
      </c>
      <c r="F78" s="4">
        <v>10500</v>
      </c>
      <c r="G78" s="5">
        <v>3.21</v>
      </c>
      <c r="H78" s="5">
        <f>F78*G78</f>
        <v>33705</v>
      </c>
      <c r="I78" s="4"/>
      <c r="J78" s="4"/>
      <c r="K78" s="4"/>
      <c r="L78" s="4"/>
    </row>
    <row r="79" spans="1:16" x14ac:dyDescent="0.25">
      <c r="A79" s="88"/>
      <c r="B79" s="84"/>
      <c r="C79" s="84"/>
      <c r="D79" s="84"/>
      <c r="E79" s="105"/>
      <c r="F79" s="4">
        <f>35200-F78</f>
        <v>24700</v>
      </c>
      <c r="G79" s="5">
        <v>3.24</v>
      </c>
      <c r="H79" s="5">
        <f>F79*G79</f>
        <v>80028</v>
      </c>
      <c r="I79" s="9">
        <v>43187</v>
      </c>
      <c r="J79" s="13">
        <f>26000-24700</f>
        <v>1300</v>
      </c>
      <c r="K79" s="14">
        <v>3.24</v>
      </c>
      <c r="L79" s="14">
        <f>J79*K79</f>
        <v>4212</v>
      </c>
    </row>
  </sheetData>
  <mergeCells count="20">
    <mergeCell ref="E78:E79"/>
    <mergeCell ref="A17:H17"/>
    <mergeCell ref="A39:L39"/>
    <mergeCell ref="A65:L65"/>
    <mergeCell ref="I68:I69"/>
    <mergeCell ref="E70:E71"/>
    <mergeCell ref="I72:I73"/>
    <mergeCell ref="A31:B31"/>
    <mergeCell ref="A51:C51"/>
    <mergeCell ref="A58:B58"/>
    <mergeCell ref="A24:H24"/>
    <mergeCell ref="E74:E75"/>
    <mergeCell ref="I76:I77"/>
    <mergeCell ref="A49:H49"/>
    <mergeCell ref="A50:H50"/>
    <mergeCell ref="A1:H1"/>
    <mergeCell ref="A2:H2"/>
    <mergeCell ref="A23:H23"/>
    <mergeCell ref="A4:C4"/>
    <mergeCell ref="A11:B1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2020-03-16T12:28:57Z</dcterms:created>
  <dcterms:modified xsi:type="dcterms:W3CDTF">2021-04-01T06:37:51Z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8964aeb2-f4bf-4209-a7cb-e9373442b922</vt:lpwstr>
  </property>
</Properties>
</file>