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85c9127a006cce5/Enseignement/IUT BRETIGNY GEA/Cours DUT GEA 2ème année/M32F05 - M32M05 FA - FI/Le coût préétabli/"/>
    </mc:Choice>
  </mc:AlternateContent>
  <xr:revisionPtr revIDLastSave="0" documentId="8_{F6148191-AC18-4E4C-A946-8D3F7FFFE3A1}" xr6:coauthVersionLast="36" xr6:coauthVersionMax="36" xr10:uidLastSave="{00000000-0000-0000-0000-000000000000}"/>
  <bookViews>
    <workbookView xWindow="120" yWindow="105" windowWidth="28515" windowHeight="12600" xr2:uid="{00000000-000D-0000-FFFF-FFFF00000000}"/>
  </bookViews>
  <sheets>
    <sheet name="Exercice 4" sheetId="9" r:id="rId1"/>
  </sheets>
  <calcPr calcId="191029"/>
</workbook>
</file>

<file path=xl/calcChain.xml><?xml version="1.0" encoding="utf-8"?>
<calcChain xmlns="http://schemas.openxmlformats.org/spreadsheetml/2006/main">
  <c r="D46" i="9" l="1"/>
  <c r="B40" i="9"/>
  <c r="B41" i="9" s="1"/>
  <c r="B22" i="9"/>
  <c r="B23" i="9" l="1"/>
  <c r="B21" i="9" l="1"/>
  <c r="D24" i="9" l="1"/>
  <c r="D25" i="9"/>
  <c r="C23" i="9"/>
  <c r="D23" i="9" s="1"/>
  <c r="C22" i="9"/>
  <c r="C21" i="9"/>
  <c r="D21" i="9" s="1"/>
  <c r="D22" i="9"/>
  <c r="C10" i="9"/>
  <c r="C11" i="9"/>
  <c r="C12" i="9"/>
  <c r="C13" i="9"/>
  <c r="C14" i="9"/>
  <c r="C15" i="9"/>
  <c r="C16" i="9"/>
  <c r="C17" i="9"/>
  <c r="C18" i="9"/>
  <c r="C19" i="9"/>
  <c r="C20" i="9"/>
  <c r="C9" i="9"/>
  <c r="B12" i="9"/>
  <c r="B14" i="9"/>
  <c r="B11" i="9"/>
  <c r="B10" i="9"/>
  <c r="B13" i="9"/>
  <c r="B15" i="9"/>
  <c r="B16" i="9"/>
  <c r="B17" i="9"/>
  <c r="B18" i="9"/>
  <c r="B19" i="9"/>
  <c r="B20" i="9"/>
  <c r="B9" i="9"/>
  <c r="A10" i="9"/>
  <c r="A11" i="9"/>
  <c r="A12" i="9"/>
  <c r="A13" i="9"/>
  <c r="A14" i="9"/>
  <c r="A15" i="9"/>
  <c r="A16" i="9"/>
  <c r="A17" i="9"/>
  <c r="A18" i="9"/>
  <c r="A19" i="9"/>
  <c r="A20" i="9"/>
  <c r="A9" i="9"/>
  <c r="D14" i="9" l="1"/>
  <c r="D12" i="9"/>
  <c r="D15" i="9"/>
  <c r="D18" i="9"/>
  <c r="D10" i="9"/>
  <c r="D17" i="9"/>
  <c r="D16" i="9"/>
  <c r="D13" i="9"/>
  <c r="D9" i="9"/>
  <c r="D20" i="9"/>
  <c r="D11" i="9"/>
  <c r="D19" i="9"/>
  <c r="D26" i="9" l="1"/>
  <c r="B29" i="9" l="1"/>
  <c r="D29" i="9" s="1"/>
  <c r="C34" i="9" s="1"/>
  <c r="D34" i="9" s="1"/>
  <c r="D47" i="9"/>
  <c r="D48" i="9" s="1"/>
  <c r="C26" i="9"/>
  <c r="D35" i="9"/>
  <c r="D36" i="9" s="1"/>
  <c r="D37" i="9" s="1"/>
  <c r="D49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NOEL Eric</author>
  </authors>
  <commentList>
    <comment ref="B11" authorId="0" shapeId="0" xr:uid="{D540C342-6D9B-409F-A749-857A3EA08B23}">
      <text>
        <r>
          <rPr>
            <b/>
            <sz val="9"/>
            <color indexed="81"/>
            <rFont val="Tahoma"/>
            <family val="2"/>
          </rPr>
          <t>2 * 100 = 200 Manettes
200 + 5 = 205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1" authorId="0" shapeId="0" xr:uid="{F650E496-F9CA-44AC-BECF-8A2A440AE435}">
      <text>
        <r>
          <rPr>
            <b/>
            <sz val="9"/>
            <color indexed="81"/>
            <rFont val="Tahoma"/>
            <family val="2"/>
          </rPr>
          <t>100 * 48/60 = 80h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3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 xml:space="preserve">
9/60 * 97 = 14,55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4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(48 + 12) = 60mn
1h * 100 = 100 UO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9" authorId="0" shapeId="0" xr:uid="{F2BBDDEB-410A-42AE-996D-AFB2C7835164}">
      <text>
        <r>
          <rPr>
            <b/>
            <sz val="9"/>
            <color indexed="81"/>
            <rFont val="Tahoma"/>
            <family val="2"/>
          </rPr>
          <t>87616,86*1,30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9" authorId="0" shapeId="0" xr:uid="{6FBC3E6D-30CD-4C52-AD1B-EB9D7FB634DD}">
      <text>
        <r>
          <rPr>
            <b/>
            <sz val="9"/>
            <color indexed="81"/>
            <rFont val="Tahoma"/>
            <family val="2"/>
          </rPr>
          <t>87616,86*30%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<sst xmlns="http://schemas.openxmlformats.org/spreadsheetml/2006/main" count="61" uniqueCount="53">
  <si>
    <t>Charges indirectes</t>
  </si>
  <si>
    <t>Charges directes</t>
  </si>
  <si>
    <t>MOD</t>
  </si>
  <si>
    <t>Montage</t>
  </si>
  <si>
    <t>M</t>
  </si>
  <si>
    <t>PU</t>
  </si>
  <si>
    <t>CUO</t>
  </si>
  <si>
    <t>Q</t>
  </si>
  <si>
    <t>Cadres</t>
  </si>
  <si>
    <t>Fourches</t>
  </si>
  <si>
    <t>Pédalier</t>
  </si>
  <si>
    <t>Dérailleur</t>
  </si>
  <si>
    <t>Manette Frein</t>
  </si>
  <si>
    <t>Jante</t>
  </si>
  <si>
    <t>Pneu</t>
  </si>
  <si>
    <t>Système de freinage</t>
  </si>
  <si>
    <t>Guidon - Potence</t>
  </si>
  <si>
    <t>Selle</t>
  </si>
  <si>
    <t>Chaine</t>
  </si>
  <si>
    <t>Petites fournitures</t>
  </si>
  <si>
    <t>Composants</t>
  </si>
  <si>
    <t>Conditionnement</t>
  </si>
  <si>
    <t>Assemblage</t>
  </si>
  <si>
    <t>Règlage</t>
  </si>
  <si>
    <t>Emballage / Exépdition</t>
  </si>
  <si>
    <t>48 mn</t>
  </si>
  <si>
    <t>12 mn</t>
  </si>
  <si>
    <t>9 mn</t>
  </si>
  <si>
    <t>Quantités nécessaires pour 1 vélo</t>
  </si>
  <si>
    <t>37,14€</t>
  </si>
  <si>
    <t>22,25€</t>
  </si>
  <si>
    <t>MOD Règlage</t>
  </si>
  <si>
    <t>MOD Conditionnement</t>
  </si>
  <si>
    <t>Atelier Conditionnement</t>
  </si>
  <si>
    <t>COUT DE REVIENT PREETABLI D'UNE SERIE</t>
  </si>
  <si>
    <t>Atelier Montage</t>
  </si>
  <si>
    <t>CA</t>
  </si>
  <si>
    <t>COUT DE REVIENT</t>
  </si>
  <si>
    <t>MARGE</t>
  </si>
  <si>
    <t>Question 1</t>
  </si>
  <si>
    <t>Question 2</t>
  </si>
  <si>
    <t>Prix de vente d'un vélo</t>
  </si>
  <si>
    <t>CA nécessaire pour 97 vélos</t>
  </si>
  <si>
    <t xml:space="preserve">Vérification : </t>
  </si>
  <si>
    <t>Taux de marge</t>
  </si>
  <si>
    <t>MOD Assemblage</t>
  </si>
  <si>
    <t>Coût de revient</t>
  </si>
  <si>
    <t>Marge de 30%</t>
  </si>
  <si>
    <t>100 vélos</t>
  </si>
  <si>
    <t>=87616,86*30%</t>
  </si>
  <si>
    <t>CA TOTAL</t>
  </si>
  <si>
    <t>-&gt; 97 Vélos vendus</t>
  </si>
  <si>
    <t>1 vélo : 113901,92 / 97 =1174,25€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</si>
</sst>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1" xfId="0" applyBorder="1"/>
    <xf numFmtId="44" fontId="0" fillId="0" borderId="1" xfId="1" applyFont="1" applyBorder="1"/>
    <xf numFmtId="44" fontId="0" fillId="0" borderId="1" xfId="0" applyNumberFormat="1" applyBorder="1"/>
    <xf numFmtId="44" fontId="0" fillId="0" borderId="0" xfId="1" applyFont="1"/>
    <xf numFmtId="44" fontId="0" fillId="2" borderId="1" xfId="0" applyNumberFormat="1" applyFill="1" applyBorder="1"/>
    <xf numFmtId="0" fontId="0" fillId="0" borderId="1" xfId="0" applyBorder="1" applyAlignment="1">
      <alignment horizontal="center"/>
    </xf>
    <xf numFmtId="0" fontId="0" fillId="0" borderId="0" xfId="0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44" fontId="0" fillId="0" borderId="1" xfId="1" applyFont="1" applyBorder="1" applyAlignment="1">
      <alignment horizontal="center"/>
    </xf>
    <xf numFmtId="2" fontId="0" fillId="0" borderId="1" xfId="1" quotePrefix="1" applyNumberFormat="1" applyFont="1" applyBorder="1" applyAlignment="1">
      <alignment horizontal="center"/>
    </xf>
    <xf numFmtId="44" fontId="0" fillId="2" borderId="1" xfId="1" applyFont="1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2" fontId="0" fillId="0" borderId="0" xfId="1" quotePrefix="1" applyNumberFormat="1" applyFont="1" applyBorder="1" applyAlignment="1">
      <alignment horizontal="center"/>
    </xf>
    <xf numFmtId="44" fontId="2" fillId="3" borderId="1" xfId="0" applyNumberFormat="1" applyFont="1" applyFill="1" applyBorder="1"/>
    <xf numFmtId="44" fontId="2" fillId="0" borderId="1" xfId="0" applyNumberFormat="1" applyFont="1" applyBorder="1" applyAlignment="1">
      <alignment wrapText="1"/>
    </xf>
    <xf numFmtId="44" fontId="0" fillId="0" borderId="0" xfId="0" applyNumberFormat="1"/>
    <xf numFmtId="44" fontId="0" fillId="4" borderId="1" xfId="1" applyFont="1" applyFill="1" applyBorder="1"/>
    <xf numFmtId="0" fontId="0" fillId="2" borderId="1" xfId="0" applyFill="1" applyBorder="1"/>
    <xf numFmtId="0" fontId="0" fillId="3" borderId="1" xfId="0" applyFill="1" applyBorder="1"/>
    <xf numFmtId="44" fontId="0" fillId="3" borderId="1" xfId="0" applyNumberFormat="1" applyFill="1" applyBorder="1"/>
    <xf numFmtId="44" fontId="0" fillId="0" borderId="0" xfId="2" applyNumberFormat="1" applyFont="1" applyAlignment="1">
      <alignment wrapText="1"/>
    </xf>
    <xf numFmtId="44" fontId="5" fillId="3" borderId="0" xfId="0" applyNumberFormat="1" applyFont="1" applyFill="1"/>
    <xf numFmtId="9" fontId="0" fillId="0" borderId="0" xfId="2" applyFont="1"/>
    <xf numFmtId="0" fontId="6" fillId="5" borderId="1" xfId="0" applyFont="1" applyFill="1" applyBorder="1"/>
    <xf numFmtId="44" fontId="6" fillId="5" borderId="1" xfId="0" applyNumberFormat="1" applyFont="1" applyFill="1" applyBorder="1"/>
    <xf numFmtId="0" fontId="0" fillId="0" borderId="0" xfId="0" quotePrefix="1"/>
    <xf numFmtId="0" fontId="7" fillId="0" borderId="0" xfId="0" applyFont="1"/>
    <xf numFmtId="0" fontId="2" fillId="3" borderId="1" xfId="0" applyFont="1" applyFill="1" applyBorder="1" applyAlignment="1">
      <alignment wrapText="1"/>
    </xf>
    <xf numFmtId="0" fontId="0" fillId="0" borderId="1" xfId="0" applyFill="1" applyBorder="1"/>
    <xf numFmtId="10" fontId="0" fillId="0" borderId="1" xfId="2" applyNumberFormat="1" applyFont="1" applyBorder="1"/>
    <xf numFmtId="0" fontId="2" fillId="2" borderId="0" xfId="0" applyFont="1" applyFill="1"/>
    <xf numFmtId="44" fontId="2" fillId="2" borderId="0" xfId="0" applyNumberFormat="1" applyFont="1" applyFill="1"/>
    <xf numFmtId="0" fontId="0" fillId="0" borderId="0" xfId="0" applyFill="1" applyBorder="1"/>
    <xf numFmtId="9" fontId="0" fillId="0" borderId="1" xfId="2" applyFont="1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0" fillId="0" borderId="2" xfId="1" quotePrefix="1" applyNumberFormat="1" applyFont="1" applyBorder="1" applyAlignment="1">
      <alignment horizontal="center"/>
    </xf>
    <xf numFmtId="2" fontId="0" fillId="0" borderId="3" xfId="1" applyNumberFormat="1" applyFont="1" applyBorder="1" applyAlignment="1">
      <alignment horizontal="center"/>
    </xf>
    <xf numFmtId="44" fontId="0" fillId="0" borderId="1" xfId="1" applyFont="1" applyBorder="1" applyAlignment="1">
      <alignment horizontal="center"/>
    </xf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51"/>
  <sheetViews>
    <sheetView showGridLines="0" tabSelected="1" topLeftCell="A2" zoomScale="112" zoomScaleNormal="112" workbookViewId="0">
      <selection activeCell="A8" sqref="A8:D20"/>
    </sheetView>
  </sheetViews>
  <sheetFormatPr baseColWidth="10" defaultRowHeight="15" x14ac:dyDescent="0.25"/>
  <cols>
    <col min="1" max="1" width="21.7109375" customWidth="1"/>
    <col min="2" max="2" width="14.7109375" customWidth="1"/>
    <col min="3" max="3" width="19.42578125" customWidth="1"/>
    <col min="4" max="4" width="15.7109375" bestFit="1" customWidth="1"/>
    <col min="5" max="5" width="26.7109375" customWidth="1"/>
    <col min="7" max="7" width="17.42578125" bestFit="1" customWidth="1"/>
    <col min="8" max="8" width="22.140625" customWidth="1"/>
    <col min="9" max="9" width="12.85546875" bestFit="1" customWidth="1"/>
    <col min="12" max="12" width="12.85546875" bestFit="1" customWidth="1"/>
  </cols>
  <sheetData>
    <row r="1" spans="1:9" ht="45" x14ac:dyDescent="0.25">
      <c r="C1" s="42" t="s">
        <v>3</v>
      </c>
      <c r="D1" s="42"/>
      <c r="E1" s="2" t="s">
        <v>21</v>
      </c>
      <c r="G1" s="39" t="s">
        <v>20</v>
      </c>
      <c r="H1" s="39"/>
      <c r="I1" s="9" t="s">
        <v>28</v>
      </c>
    </row>
    <row r="2" spans="1:9" x14ac:dyDescent="0.25">
      <c r="C2" s="2" t="s">
        <v>22</v>
      </c>
      <c r="D2" s="2" t="s">
        <v>23</v>
      </c>
      <c r="E2" s="2" t="s">
        <v>24</v>
      </c>
      <c r="G2" s="1" t="s">
        <v>10</v>
      </c>
      <c r="H2" s="2">
        <v>91.37</v>
      </c>
      <c r="I2" s="6">
        <v>1</v>
      </c>
    </row>
    <row r="3" spans="1:9" x14ac:dyDescent="0.25">
      <c r="A3" s="14" t="s">
        <v>1</v>
      </c>
      <c r="B3" s="13" t="s">
        <v>2</v>
      </c>
      <c r="C3" s="10" t="s">
        <v>25</v>
      </c>
      <c r="D3" s="10" t="s">
        <v>26</v>
      </c>
      <c r="E3" s="10" t="s">
        <v>27</v>
      </c>
      <c r="G3" s="1" t="s">
        <v>11</v>
      </c>
      <c r="H3" s="2">
        <v>38.18</v>
      </c>
      <c r="I3" s="6">
        <v>1</v>
      </c>
    </row>
    <row r="4" spans="1:9" x14ac:dyDescent="0.25">
      <c r="A4" s="14"/>
      <c r="B4" s="13" t="s">
        <v>2</v>
      </c>
      <c r="C4" s="2">
        <v>18.260000000000002</v>
      </c>
      <c r="D4" s="2">
        <v>22.58</v>
      </c>
      <c r="E4" s="2">
        <v>16.32</v>
      </c>
      <c r="G4" s="1" t="s">
        <v>12</v>
      </c>
      <c r="H4" s="2">
        <v>17.329999999999998</v>
      </c>
      <c r="I4" s="6">
        <v>2</v>
      </c>
    </row>
    <row r="5" spans="1:9" x14ac:dyDescent="0.25">
      <c r="A5" s="13" t="s">
        <v>0</v>
      </c>
      <c r="B5" s="13" t="s">
        <v>6</v>
      </c>
      <c r="C5" s="40" t="s">
        <v>29</v>
      </c>
      <c r="D5" s="41"/>
      <c r="E5" s="11" t="s">
        <v>30</v>
      </c>
      <c r="F5" s="16"/>
      <c r="G5" s="1" t="s">
        <v>13</v>
      </c>
      <c r="H5" s="2">
        <v>85.74</v>
      </c>
      <c r="I5" s="6">
        <v>2</v>
      </c>
    </row>
    <row r="6" spans="1:9" x14ac:dyDescent="0.25">
      <c r="D6" s="15"/>
      <c r="E6" s="15"/>
      <c r="F6" s="16"/>
      <c r="G6" s="1" t="s">
        <v>14</v>
      </c>
      <c r="H6" s="2">
        <v>14.82</v>
      </c>
      <c r="I6" s="6">
        <v>2</v>
      </c>
    </row>
    <row r="7" spans="1:9" x14ac:dyDescent="0.25">
      <c r="A7" s="30" t="s">
        <v>39</v>
      </c>
      <c r="E7" s="15"/>
      <c r="F7" s="16"/>
      <c r="G7" s="1" t="s">
        <v>15</v>
      </c>
      <c r="H7" s="2">
        <v>26.489000000000001</v>
      </c>
      <c r="I7" s="6">
        <v>2</v>
      </c>
    </row>
    <row r="8" spans="1:9" x14ac:dyDescent="0.25">
      <c r="A8" s="1" t="s">
        <v>48</v>
      </c>
      <c r="B8" s="6" t="s">
        <v>7</v>
      </c>
      <c r="C8" s="6" t="s">
        <v>5</v>
      </c>
      <c r="D8" s="6" t="s">
        <v>4</v>
      </c>
      <c r="E8" s="15"/>
      <c r="F8" s="16"/>
      <c r="G8" s="1" t="s">
        <v>16</v>
      </c>
      <c r="H8" s="2">
        <v>31.94</v>
      </c>
      <c r="I8" s="6">
        <v>1</v>
      </c>
    </row>
    <row r="9" spans="1:9" x14ac:dyDescent="0.25">
      <c r="A9" s="1" t="str">
        <f t="shared" ref="A9:A20" si="0">+G2</f>
        <v>Pédalier</v>
      </c>
      <c r="B9" s="1">
        <f>I2*100</f>
        <v>100</v>
      </c>
      <c r="C9" s="3">
        <f t="shared" ref="C9:C20" si="1">H2</f>
        <v>91.37</v>
      </c>
      <c r="D9" s="3">
        <f>B9*C9</f>
        <v>9137</v>
      </c>
      <c r="E9" s="15"/>
      <c r="F9" s="16"/>
      <c r="G9" s="1" t="s">
        <v>17</v>
      </c>
      <c r="H9" s="2">
        <v>52.83</v>
      </c>
      <c r="I9" s="6">
        <v>1</v>
      </c>
    </row>
    <row r="10" spans="1:9" x14ac:dyDescent="0.25">
      <c r="A10" s="22" t="str">
        <f t="shared" si="0"/>
        <v>Dérailleur</v>
      </c>
      <c r="B10" s="22">
        <f>I3*100+2</f>
        <v>102</v>
      </c>
      <c r="C10" s="23">
        <f t="shared" si="1"/>
        <v>38.18</v>
      </c>
      <c r="D10" s="23">
        <f t="shared" ref="D10:D25" si="2">B10*C10</f>
        <v>3894.36</v>
      </c>
      <c r="G10" s="1" t="s">
        <v>18</v>
      </c>
      <c r="H10" s="2">
        <v>11.37</v>
      </c>
      <c r="I10" s="6">
        <v>1</v>
      </c>
    </row>
    <row r="11" spans="1:9" x14ac:dyDescent="0.25">
      <c r="A11" s="22" t="str">
        <f t="shared" si="0"/>
        <v>Manette Frein</v>
      </c>
      <c r="B11" s="22">
        <f>I4*100+5</f>
        <v>205</v>
      </c>
      <c r="C11" s="23">
        <f t="shared" si="1"/>
        <v>17.329999999999998</v>
      </c>
      <c r="D11" s="23">
        <f t="shared" si="2"/>
        <v>3552.6499999999996</v>
      </c>
      <c r="G11" s="1" t="s">
        <v>19</v>
      </c>
      <c r="H11" s="2">
        <v>5.89</v>
      </c>
      <c r="I11" s="6">
        <v>1</v>
      </c>
    </row>
    <row r="12" spans="1:9" x14ac:dyDescent="0.25">
      <c r="A12" s="22" t="str">
        <f t="shared" si="0"/>
        <v>Jante</v>
      </c>
      <c r="B12" s="22">
        <f>I5*100+2</f>
        <v>202</v>
      </c>
      <c r="C12" s="23">
        <f t="shared" si="1"/>
        <v>85.74</v>
      </c>
      <c r="D12" s="23">
        <f t="shared" si="2"/>
        <v>17319.48</v>
      </c>
      <c r="G12" s="1" t="s">
        <v>8</v>
      </c>
      <c r="H12" s="2">
        <v>228.75</v>
      </c>
      <c r="I12" s="6">
        <v>1</v>
      </c>
    </row>
    <row r="13" spans="1:9" x14ac:dyDescent="0.25">
      <c r="A13" s="1" t="str">
        <f t="shared" si="0"/>
        <v>Pneu</v>
      </c>
      <c r="B13" s="1">
        <f>I6*100</f>
        <v>200</v>
      </c>
      <c r="C13" s="3">
        <f t="shared" si="1"/>
        <v>14.82</v>
      </c>
      <c r="D13" s="3">
        <f t="shared" si="2"/>
        <v>2964</v>
      </c>
      <c r="G13" s="1" t="s">
        <v>9</v>
      </c>
      <c r="H13" s="2">
        <v>42.72</v>
      </c>
      <c r="I13" s="6">
        <v>1</v>
      </c>
    </row>
    <row r="14" spans="1:9" x14ac:dyDescent="0.25">
      <c r="A14" s="22" t="str">
        <f t="shared" si="0"/>
        <v>Système de freinage</v>
      </c>
      <c r="B14" s="22">
        <f>I7*100+3</f>
        <v>203</v>
      </c>
      <c r="C14" s="23">
        <f t="shared" si="1"/>
        <v>26.489000000000001</v>
      </c>
      <c r="D14" s="23">
        <f t="shared" si="2"/>
        <v>5377.2669999999998</v>
      </c>
    </row>
    <row r="15" spans="1:9" x14ac:dyDescent="0.25">
      <c r="A15" s="1" t="str">
        <f t="shared" si="0"/>
        <v>Guidon - Potence</v>
      </c>
      <c r="B15" s="1">
        <f t="shared" ref="B15:B20" si="3">I8*100</f>
        <v>100</v>
      </c>
      <c r="C15" s="3">
        <f t="shared" si="1"/>
        <v>31.94</v>
      </c>
      <c r="D15" s="3">
        <f t="shared" si="2"/>
        <v>3194</v>
      </c>
    </row>
    <row r="16" spans="1:9" x14ac:dyDescent="0.25">
      <c r="A16" s="1" t="str">
        <f t="shared" si="0"/>
        <v>Selle</v>
      </c>
      <c r="B16" s="1">
        <f t="shared" si="3"/>
        <v>100</v>
      </c>
      <c r="C16" s="3">
        <f t="shared" si="1"/>
        <v>52.83</v>
      </c>
      <c r="D16" s="3">
        <f t="shared" si="2"/>
        <v>5283</v>
      </c>
    </row>
    <row r="17" spans="1:12" x14ac:dyDescent="0.25">
      <c r="A17" s="1" t="str">
        <f t="shared" si="0"/>
        <v>Chaine</v>
      </c>
      <c r="B17" s="1">
        <f t="shared" si="3"/>
        <v>100</v>
      </c>
      <c r="C17" s="3">
        <f t="shared" si="1"/>
        <v>11.37</v>
      </c>
      <c r="D17" s="3">
        <f t="shared" si="2"/>
        <v>1137</v>
      </c>
    </row>
    <row r="18" spans="1:12" x14ac:dyDescent="0.25">
      <c r="A18" s="1" t="str">
        <f t="shared" si="0"/>
        <v>Petites fournitures</v>
      </c>
      <c r="B18" s="1">
        <f t="shared" si="3"/>
        <v>100</v>
      </c>
      <c r="C18" s="3">
        <f t="shared" si="1"/>
        <v>5.89</v>
      </c>
      <c r="D18" s="3">
        <f t="shared" si="2"/>
        <v>589</v>
      </c>
    </row>
    <row r="19" spans="1:12" x14ac:dyDescent="0.25">
      <c r="A19" s="1" t="str">
        <f t="shared" si="0"/>
        <v>Cadres</v>
      </c>
      <c r="B19" s="1">
        <f t="shared" si="3"/>
        <v>100</v>
      </c>
      <c r="C19" s="3">
        <f t="shared" si="1"/>
        <v>228.75</v>
      </c>
      <c r="D19" s="3">
        <f t="shared" si="2"/>
        <v>22875</v>
      </c>
    </row>
    <row r="20" spans="1:12" x14ac:dyDescent="0.25">
      <c r="A20" s="1" t="str">
        <f t="shared" si="0"/>
        <v>Fourches</v>
      </c>
      <c r="B20" s="1">
        <f t="shared" si="3"/>
        <v>100</v>
      </c>
      <c r="C20" s="3">
        <f t="shared" si="1"/>
        <v>42.72</v>
      </c>
      <c r="D20" s="3">
        <f t="shared" si="2"/>
        <v>4272</v>
      </c>
      <c r="L20" s="4"/>
    </row>
    <row r="21" spans="1:12" x14ac:dyDescent="0.25">
      <c r="A21" s="21" t="s">
        <v>45</v>
      </c>
      <c r="B21" s="21">
        <f>100*48/60</f>
        <v>80</v>
      </c>
      <c r="C21" s="5">
        <f>C4</f>
        <v>18.260000000000002</v>
      </c>
      <c r="D21" s="5">
        <f t="shared" si="2"/>
        <v>1460.8000000000002</v>
      </c>
      <c r="L21" s="4"/>
    </row>
    <row r="22" spans="1:12" x14ac:dyDescent="0.25">
      <c r="A22" s="21" t="s">
        <v>31</v>
      </c>
      <c r="B22" s="21">
        <f>12/60*100</f>
        <v>20</v>
      </c>
      <c r="C22" s="5">
        <f>D4</f>
        <v>22.58</v>
      </c>
      <c r="D22" s="5">
        <f t="shared" si="2"/>
        <v>451.59999999999997</v>
      </c>
      <c r="L22" s="19"/>
    </row>
    <row r="23" spans="1:12" x14ac:dyDescent="0.25">
      <c r="A23" s="27" t="s">
        <v>32</v>
      </c>
      <c r="B23" s="27">
        <f>9/60*97</f>
        <v>14.549999999999999</v>
      </c>
      <c r="C23" s="28">
        <f>E4</f>
        <v>16.32</v>
      </c>
      <c r="D23" s="28">
        <f t="shared" si="2"/>
        <v>237.45599999999999</v>
      </c>
      <c r="I23" s="26"/>
      <c r="L23" s="26"/>
    </row>
    <row r="24" spans="1:12" x14ac:dyDescent="0.25">
      <c r="A24" s="21" t="s">
        <v>35</v>
      </c>
      <c r="B24" s="21">
        <v>100</v>
      </c>
      <c r="C24" s="12">
        <v>37.14</v>
      </c>
      <c r="D24" s="5">
        <f t="shared" si="2"/>
        <v>3714</v>
      </c>
    </row>
    <row r="25" spans="1:12" x14ac:dyDescent="0.25">
      <c r="A25" s="21" t="s">
        <v>33</v>
      </c>
      <c r="B25" s="21">
        <v>97</v>
      </c>
      <c r="C25" s="12">
        <v>22.25</v>
      </c>
      <c r="D25" s="5">
        <f t="shared" si="2"/>
        <v>2158.25</v>
      </c>
      <c r="I25" s="4"/>
    </row>
    <row r="26" spans="1:12" ht="30" x14ac:dyDescent="0.25">
      <c r="A26" s="8" t="s">
        <v>34</v>
      </c>
      <c r="B26" s="8">
        <v>100</v>
      </c>
      <c r="C26" s="18">
        <f>D26/B26</f>
        <v>876.16863000000023</v>
      </c>
      <c r="D26" s="18">
        <f>SUM(D9:D25)</f>
        <v>87616.863000000027</v>
      </c>
      <c r="I26" s="19"/>
    </row>
    <row r="28" spans="1:12" hidden="1" x14ac:dyDescent="0.25">
      <c r="A28" s="30" t="s">
        <v>40</v>
      </c>
    </row>
    <row r="29" spans="1:12" ht="30" hidden="1" x14ac:dyDescent="0.25">
      <c r="A29" s="31" t="s">
        <v>42</v>
      </c>
      <c r="B29" s="17">
        <f>D26*1.3</f>
        <v>113901.92190000004</v>
      </c>
      <c r="D29" s="25">
        <f>B29/97</f>
        <v>1174.2466175257737</v>
      </c>
      <c r="E29" t="s">
        <v>41</v>
      </c>
    </row>
    <row r="30" spans="1:12" s="7" customFormat="1" hidden="1" x14ac:dyDescent="0.25">
      <c r="B30" s="24"/>
    </row>
    <row r="31" spans="1:12" hidden="1" x14ac:dyDescent="0.25"/>
    <row r="32" spans="1:12" hidden="1" x14ac:dyDescent="0.25">
      <c r="A32" t="s">
        <v>43</v>
      </c>
    </row>
    <row r="33" spans="1:4" hidden="1" x14ac:dyDescent="0.25">
      <c r="C33" s="4"/>
      <c r="D33" s="29"/>
    </row>
    <row r="34" spans="1:4" hidden="1" x14ac:dyDescent="0.25">
      <c r="A34" s="1" t="s">
        <v>36</v>
      </c>
      <c r="B34" s="1">
        <v>97</v>
      </c>
      <c r="C34" s="5">
        <f>D29</f>
        <v>1174.2466175257737</v>
      </c>
      <c r="D34" s="3">
        <f>B34*C34</f>
        <v>113901.92190000004</v>
      </c>
    </row>
    <row r="35" spans="1:4" hidden="1" x14ac:dyDescent="0.25">
      <c r="A35" s="1" t="s">
        <v>37</v>
      </c>
      <c r="B35" s="1"/>
      <c r="C35" s="1"/>
      <c r="D35" s="3">
        <f>D26</f>
        <v>87616.863000000027</v>
      </c>
    </row>
    <row r="36" spans="1:4" hidden="1" x14ac:dyDescent="0.25">
      <c r="A36" s="1" t="s">
        <v>38</v>
      </c>
      <c r="B36" s="1"/>
      <c r="C36" s="1"/>
      <c r="D36" s="3">
        <f>D34-D35</f>
        <v>26285.058900000018</v>
      </c>
    </row>
    <row r="37" spans="1:4" hidden="1" x14ac:dyDescent="0.25">
      <c r="A37" s="32" t="s">
        <v>44</v>
      </c>
      <c r="B37" s="1"/>
      <c r="C37" s="1"/>
      <c r="D37" s="33">
        <f>D36/D35</f>
        <v>0.3000000000000001</v>
      </c>
    </row>
    <row r="39" spans="1:4" x14ac:dyDescent="0.25">
      <c r="A39" t="s">
        <v>46</v>
      </c>
      <c r="B39" s="19">
        <v>87616.86</v>
      </c>
    </row>
    <row r="40" spans="1:4" x14ac:dyDescent="0.25">
      <c r="A40" t="s">
        <v>47</v>
      </c>
      <c r="B40" s="19">
        <f>B39*0.3</f>
        <v>26285.058000000001</v>
      </c>
      <c r="C40" s="29" t="s">
        <v>49</v>
      </c>
    </row>
    <row r="41" spans="1:4" x14ac:dyDescent="0.25">
      <c r="A41" s="34" t="s">
        <v>50</v>
      </c>
      <c r="B41" s="35">
        <f>B39+B40</f>
        <v>113901.91800000001</v>
      </c>
      <c r="C41" s="29" t="s">
        <v>51</v>
      </c>
      <c r="D41" t="s">
        <v>52</v>
      </c>
    </row>
    <row r="45" spans="1:4" x14ac:dyDescent="0.25">
      <c r="A45" s="1"/>
      <c r="B45" s="38" t="s">
        <v>7</v>
      </c>
      <c r="C45" s="38" t="s">
        <v>5</v>
      </c>
      <c r="D45" s="38" t="s">
        <v>4</v>
      </c>
    </row>
    <row r="46" spans="1:4" x14ac:dyDescent="0.25">
      <c r="A46" s="1" t="s">
        <v>36</v>
      </c>
      <c r="B46" s="1">
        <v>97</v>
      </c>
      <c r="C46" s="20">
        <v>1174.25</v>
      </c>
      <c r="D46" s="3">
        <f>B46*C46</f>
        <v>113902.25</v>
      </c>
    </row>
    <row r="47" spans="1:4" x14ac:dyDescent="0.25">
      <c r="A47" s="1" t="s">
        <v>37</v>
      </c>
      <c r="B47" s="1"/>
      <c r="C47" s="1"/>
      <c r="D47" s="3">
        <f>D26</f>
        <v>87616.863000000027</v>
      </c>
    </row>
    <row r="48" spans="1:4" x14ac:dyDescent="0.25">
      <c r="A48" s="36" t="s">
        <v>38</v>
      </c>
      <c r="B48" s="1"/>
      <c r="C48" s="1"/>
      <c r="D48" s="3">
        <f>D46-D47</f>
        <v>26285.386999999973</v>
      </c>
    </row>
    <row r="49" spans="1:4" x14ac:dyDescent="0.25">
      <c r="A49" s="1" t="s">
        <v>44</v>
      </c>
      <c r="B49" s="1"/>
      <c r="C49" s="1"/>
      <c r="D49" s="37">
        <f>D48/D47</f>
        <v>0.30000374471293234</v>
      </c>
    </row>
    <row r="51" spans="1:4" x14ac:dyDescent="0.25">
      <c r="D51" s="19"/>
    </row>
  </sheetData>
  <mergeCells count="3">
    <mergeCell ref="C5:D5"/>
    <mergeCell ref="C1:D1"/>
    <mergeCell ref="G1:H1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Exercice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</dc:creator>
  <cp:lastModifiedBy>NOEL Eric</cp:lastModifiedBy>
  <dcterms:created xsi:type="dcterms:W3CDTF">2016-07-11T11:01:41Z</dcterms:created>
  <dcterms:modified xsi:type="dcterms:W3CDTF">2021-11-20T16:57:24Z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cf6c1cd0-1224-432d-a064-9bb98d7bcf06</vt:lpwstr>
  </property>
</Properties>
</file>