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\Cours BUT 1\R209 Controle de Gestion\Coût complet\Chapitre 1 Coût complet\2024 2025\"/>
    </mc:Choice>
  </mc:AlternateContent>
  <xr:revisionPtr revIDLastSave="0" documentId="13_ncr:1_{FBEC4607-4E18-4C8B-A265-4FEE42AF900A}" xr6:coauthVersionLast="36" xr6:coauthVersionMax="36" xr10:uidLastSave="{00000000-0000-0000-0000-000000000000}"/>
  <bookViews>
    <workbookView xWindow="0" yWindow="0" windowWidth="28668" windowHeight="12036" xr2:uid="{00000000-000D-0000-FFFF-FFFF00000000}"/>
  </bookViews>
  <sheets>
    <sheet name="Corrigé exo3" sheetId="2" r:id="rId1"/>
    <sheet name="Feuil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2" l="1"/>
  <c r="G53" i="2"/>
  <c r="C50" i="2"/>
  <c r="K49" i="2"/>
  <c r="G48" i="2"/>
  <c r="G49" i="2"/>
  <c r="B9" i="2"/>
  <c r="C8" i="2"/>
  <c r="C7" i="2"/>
  <c r="C6" i="2"/>
  <c r="C9" i="2" s="1"/>
  <c r="D20" i="2" s="1"/>
  <c r="C46" i="2" l="1"/>
  <c r="L38" i="3"/>
  <c r="H38" i="3"/>
  <c r="O38" i="3"/>
  <c r="H37" i="3"/>
  <c r="J36" i="3"/>
  <c r="L35" i="3"/>
  <c r="K35" i="3"/>
  <c r="J35" i="3"/>
  <c r="D35" i="3"/>
  <c r="L34" i="3"/>
  <c r="H34" i="3"/>
  <c r="H33" i="3"/>
  <c r="L32" i="3"/>
  <c r="L31" i="3"/>
  <c r="D31" i="3"/>
  <c r="L30" i="3"/>
  <c r="H30" i="3"/>
  <c r="K29" i="3"/>
  <c r="C42" i="2" l="1"/>
  <c r="F49" i="2" l="1"/>
  <c r="H49" i="2" s="1"/>
  <c r="K45" i="2"/>
  <c r="F45" i="2"/>
  <c r="J45" i="2" s="1"/>
  <c r="L45" i="2" s="1"/>
  <c r="H45" i="2" l="1"/>
  <c r="L43" i="2"/>
  <c r="B21" i="2"/>
  <c r="B36" i="2" l="1"/>
  <c r="F53" i="2" l="1"/>
  <c r="H53" i="2" s="1"/>
  <c r="H48" i="2"/>
  <c r="P49" i="2" l="1"/>
  <c r="D21" i="2" l="1"/>
  <c r="C21" i="2" l="1"/>
  <c r="G19" i="2" s="1"/>
  <c r="L51" i="2"/>
  <c r="J51" i="2"/>
  <c r="L47" i="2"/>
  <c r="J47" i="2"/>
  <c r="J49" i="2" s="1"/>
  <c r="J50" i="2" s="1"/>
  <c r="J46" i="2"/>
  <c r="I41" i="2"/>
  <c r="B15" i="2"/>
  <c r="F19" i="2" s="1"/>
  <c r="L49" i="2" l="1"/>
  <c r="K47" i="2"/>
  <c r="L53" i="2"/>
  <c r="K51" i="2"/>
  <c r="F20" i="2"/>
  <c r="F21" i="2" s="1"/>
  <c r="H19" i="2"/>
  <c r="H20" i="2" s="1"/>
  <c r="H21" i="2" s="1"/>
  <c r="G20" i="2"/>
  <c r="K46" i="2"/>
  <c r="L46" i="2" l="1"/>
  <c r="K50" i="2"/>
  <c r="G52" i="2" s="1"/>
  <c r="L50" i="2"/>
  <c r="H5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21" authorId="0" shapeId="0" xr:uid="{F64867EB-00E5-458E-B80A-4D195FB6167D}">
      <text>
        <r>
          <rPr>
            <b/>
            <sz val="9"/>
            <color indexed="81"/>
            <rFont val="Tahoma"/>
            <family val="2"/>
          </rPr>
          <t>CUMP fin de période :  345 650 / 111500 = 3,10€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<sst xmlns="http://schemas.openxmlformats.org/spreadsheetml/2006/main" count="92" uniqueCount="22">
  <si>
    <t>PU</t>
  </si>
  <si>
    <t>TOTAL</t>
  </si>
  <si>
    <t>Achats</t>
  </si>
  <si>
    <t>Qte</t>
  </si>
  <si>
    <t>Montant</t>
  </si>
  <si>
    <t>Consommation</t>
  </si>
  <si>
    <t>CUMP FIN DE PERIODE</t>
  </si>
  <si>
    <t>ENTREES</t>
  </si>
  <si>
    <t>Quantité</t>
  </si>
  <si>
    <t>SORTIES</t>
  </si>
  <si>
    <t>Stock Inital</t>
  </si>
  <si>
    <t>Achats du mois</t>
  </si>
  <si>
    <t>CUMP APRES CHAQUE ENTREE</t>
  </si>
  <si>
    <t>STOCK</t>
  </si>
  <si>
    <t>Stock Final</t>
  </si>
  <si>
    <t>PEPS (PREMIER ENTREE - PREMIER SORTIE)</t>
  </si>
  <si>
    <t xml:space="preserve">  SI : 2500</t>
  </si>
  <si>
    <t>Achat 5/03 : 31500</t>
  </si>
  <si>
    <t>CUMP A LA FIN DE LA PERIODE</t>
  </si>
  <si>
    <t>CUMP : Coût Unitaire Moyen Pondéré</t>
  </si>
  <si>
    <t>PEPS (FIFO)</t>
  </si>
  <si>
    <t>Premier Entrée Premier Sortie  -   First In First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</si>
</sst>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0000\ &quot;€&quot;;[Red]\-#,##0.0000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/>
    <xf numFmtId="4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Fill="1" applyBorder="1"/>
    <xf numFmtId="0" fontId="9" fillId="0" borderId="1" xfId="0" applyFont="1" applyFill="1" applyBorder="1"/>
    <xf numFmtId="44" fontId="9" fillId="0" borderId="1" xfId="0" applyNumberFormat="1" applyFont="1" applyFill="1" applyBorder="1"/>
    <xf numFmtId="0" fontId="0" fillId="0" borderId="0" xfId="0" applyNumberFormat="1"/>
    <xf numFmtId="0" fontId="4" fillId="0" borderId="4" xfId="0" applyFont="1" applyBorder="1" applyAlignment="1">
      <alignment horizontal="center" vertical="center"/>
    </xf>
    <xf numFmtId="8" fontId="7" fillId="2" borderId="1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8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8" fontId="7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8" fontId="7" fillId="3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44" fontId="8" fillId="4" borderId="1" xfId="1" applyFont="1" applyFill="1" applyBorder="1" applyAlignment="1">
      <alignment vertical="center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16" fontId="14" fillId="4" borderId="1" xfId="0" applyNumberFormat="1" applyFont="1" applyFill="1" applyBorder="1"/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164" fontId="15" fillId="4" borderId="1" xfId="1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8" fontId="8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16" fontId="14" fillId="3" borderId="1" xfId="0" applyNumberFormat="1" applyFont="1" applyFill="1" applyBorder="1"/>
    <xf numFmtId="0" fontId="14" fillId="3" borderId="1" xfId="0" applyFont="1" applyFill="1" applyBorder="1"/>
    <xf numFmtId="0" fontId="15" fillId="3" borderId="1" xfId="0" applyFont="1" applyFill="1" applyBorder="1"/>
    <xf numFmtId="16" fontId="16" fillId="4" borderId="1" xfId="0" applyNumberFormat="1" applyFont="1" applyFill="1" applyBorder="1"/>
    <xf numFmtId="0" fontId="16" fillId="4" borderId="1" xfId="0" applyFont="1" applyFill="1" applyBorder="1"/>
    <xf numFmtId="16" fontId="16" fillId="3" borderId="1" xfId="0" applyNumberFormat="1" applyFont="1" applyFill="1" applyBorder="1"/>
    <xf numFmtId="0" fontId="16" fillId="3" borderId="1" xfId="0" applyFont="1" applyFill="1" applyBorder="1"/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8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8" fontId="8" fillId="0" borderId="1" xfId="0" applyNumberFormat="1" applyFont="1" applyFill="1" applyBorder="1" applyAlignment="1">
      <alignment vertical="center"/>
    </xf>
    <xf numFmtId="44" fontId="8" fillId="0" borderId="1" xfId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8" fontId="4" fillId="0" borderId="1" xfId="0" applyNumberFormat="1" applyFont="1" applyFill="1" applyBorder="1" applyAlignment="1">
      <alignment vertical="center"/>
    </xf>
    <xf numFmtId="16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44" fontId="17" fillId="0" borderId="1" xfId="0" applyNumberFormat="1" applyFont="1" applyFill="1" applyBorder="1" applyAlignment="1">
      <alignment vertical="center"/>
    </xf>
    <xf numFmtId="164" fontId="17" fillId="0" borderId="1" xfId="1" applyNumberFormat="1" applyFont="1" applyFill="1" applyBorder="1" applyAlignment="1">
      <alignment vertical="center"/>
    </xf>
    <xf numFmtId="16" fontId="2" fillId="0" borderId="1" xfId="0" applyNumberFormat="1" applyFont="1" applyFill="1" applyBorder="1" applyAlignment="1">
      <alignment vertical="center"/>
    </xf>
    <xf numFmtId="8" fontId="12" fillId="0" borderId="1" xfId="0" applyNumberFormat="1" applyFont="1" applyFill="1" applyBorder="1" applyAlignment="1">
      <alignment vertical="center"/>
    </xf>
    <xf numFmtId="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vertical="center"/>
    </xf>
    <xf numFmtId="16" fontId="2" fillId="0" borderId="1" xfId="0" applyNumberFormat="1" applyFont="1" applyFill="1" applyBorder="1" applyAlignment="1">
      <alignment horizontal="right" vertical="center"/>
    </xf>
    <xf numFmtId="8" fontId="11" fillId="0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1" fillId="2" borderId="1" xfId="0" applyFont="1" applyFill="1" applyBorder="1"/>
    <xf numFmtId="0" fontId="21" fillId="5" borderId="1" xfId="0" applyFont="1" applyFill="1" applyBorder="1"/>
    <xf numFmtId="16" fontId="22" fillId="3" borderId="1" xfId="0" applyNumberFormat="1" applyFont="1" applyFill="1" applyBorder="1"/>
    <xf numFmtId="0" fontId="22" fillId="3" borderId="1" xfId="0" applyFont="1" applyFill="1" applyBorder="1"/>
    <xf numFmtId="44" fontId="22" fillId="3" borderId="1" xfId="1" applyFont="1" applyFill="1" applyBorder="1"/>
    <xf numFmtId="16" fontId="23" fillId="2" borderId="1" xfId="0" applyNumberFormat="1" applyFont="1" applyFill="1" applyBorder="1" applyAlignment="1">
      <alignment horizontal="center"/>
    </xf>
    <xf numFmtId="0" fontId="23" fillId="2" borderId="1" xfId="0" applyFont="1" applyFill="1" applyBorder="1"/>
    <xf numFmtId="44" fontId="23" fillId="2" borderId="1" xfId="0" applyNumberFormat="1" applyFont="1" applyFill="1" applyBorder="1"/>
    <xf numFmtId="44" fontId="23" fillId="2" borderId="1" xfId="1" applyFont="1" applyFill="1" applyBorder="1"/>
    <xf numFmtId="16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/>
    <xf numFmtId="0" fontId="21" fillId="2" borderId="1" xfId="0" applyFont="1" applyFill="1" applyBorder="1" applyAlignment="1">
      <alignment horizontal="center"/>
    </xf>
    <xf numFmtId="16" fontId="21" fillId="5" borderId="1" xfId="0" applyNumberFormat="1" applyFont="1" applyFill="1" applyBorder="1" applyAlignment="1">
      <alignment horizontal="center" vertical="center"/>
    </xf>
    <xf numFmtId="44" fontId="21" fillId="5" borderId="1" xfId="0" applyNumberFormat="1" applyFont="1" applyFill="1" applyBorder="1"/>
    <xf numFmtId="44" fontId="21" fillId="5" borderId="1" xfId="1" applyFont="1" applyFill="1" applyBorder="1"/>
    <xf numFmtId="16" fontId="21" fillId="3" borderId="1" xfId="0" applyNumberFormat="1" applyFont="1" applyFill="1" applyBorder="1" applyAlignment="1">
      <alignment horizontal="center"/>
    </xf>
    <xf numFmtId="44" fontId="21" fillId="3" borderId="1" xfId="0" applyNumberFormat="1" applyFont="1" applyFill="1" applyBorder="1"/>
    <xf numFmtId="16" fontId="21" fillId="2" borderId="1" xfId="0" applyNumberFormat="1" applyFont="1" applyFill="1" applyBorder="1" applyAlignment="1">
      <alignment horizontal="center"/>
    </xf>
    <xf numFmtId="44" fontId="21" fillId="2" borderId="1" xfId="0" applyNumberFormat="1" applyFont="1" applyFill="1" applyBorder="1"/>
    <xf numFmtId="44" fontId="21" fillId="2" borderId="1" xfId="1" applyFont="1" applyFill="1" applyBorder="1"/>
    <xf numFmtId="16" fontId="21" fillId="5" borderId="1" xfId="0" applyNumberFormat="1" applyFont="1" applyFill="1" applyBorder="1"/>
    <xf numFmtId="16" fontId="22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44" fontId="24" fillId="3" borderId="1" xfId="1" applyFont="1" applyFill="1" applyBorder="1"/>
    <xf numFmtId="8" fontId="21" fillId="3" borderId="1" xfId="0" applyNumberFormat="1" applyFont="1" applyFill="1" applyBorder="1"/>
    <xf numFmtId="8" fontId="24" fillId="3" borderId="1" xfId="0" applyNumberFormat="1" applyFont="1" applyFill="1" applyBorder="1"/>
    <xf numFmtId="8" fontId="21" fillId="5" borderId="1" xfId="0" applyNumberFormat="1" applyFont="1" applyFill="1" applyBorder="1"/>
    <xf numFmtId="0" fontId="19" fillId="6" borderId="1" xfId="0" applyFont="1" applyFill="1" applyBorder="1"/>
    <xf numFmtId="0" fontId="20" fillId="6" borderId="1" xfId="0" applyFont="1" applyFill="1" applyBorder="1"/>
    <xf numFmtId="44" fontId="20" fillId="6" borderId="1" xfId="1" applyFont="1" applyFill="1" applyBorder="1"/>
    <xf numFmtId="44" fontId="19" fillId="6" borderId="1" xfId="0" applyNumberFormat="1" applyFont="1" applyFill="1" applyBorder="1"/>
    <xf numFmtId="0" fontId="19" fillId="6" borderId="1" xfId="0" applyFont="1" applyFill="1" applyBorder="1" applyAlignment="1">
      <alignment horizontal="center"/>
    </xf>
    <xf numFmtId="44" fontId="20" fillId="6" borderId="1" xfId="0" applyNumberFormat="1" applyFont="1" applyFill="1" applyBorder="1"/>
    <xf numFmtId="16" fontId="19" fillId="6" borderId="1" xfId="0" applyNumberFormat="1" applyFont="1" applyFill="1" applyBorder="1"/>
    <xf numFmtId="16" fontId="19" fillId="7" borderId="1" xfId="0" applyNumberFormat="1" applyFont="1" applyFill="1" applyBorder="1" applyAlignment="1">
      <alignment horizontal="center"/>
    </xf>
    <xf numFmtId="0" fontId="19" fillId="7" borderId="1" xfId="0" applyFont="1" applyFill="1" applyBorder="1"/>
    <xf numFmtId="44" fontId="19" fillId="7" borderId="1" xfId="0" applyNumberFormat="1" applyFont="1" applyFill="1" applyBorder="1"/>
    <xf numFmtId="44" fontId="19" fillId="7" borderId="1" xfId="1" applyFont="1" applyFill="1" applyBorder="1"/>
    <xf numFmtId="0" fontId="20" fillId="7" borderId="1" xfId="0" applyFont="1" applyFill="1" applyBorder="1"/>
    <xf numFmtId="44" fontId="20" fillId="7" borderId="1" xfId="1" applyFont="1" applyFill="1" applyBorder="1"/>
    <xf numFmtId="0" fontId="19" fillId="7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  <xf numFmtId="44" fontId="19" fillId="3" borderId="1" xfId="0" applyNumberFormat="1" applyFont="1" applyFill="1" applyBorder="1"/>
    <xf numFmtId="44" fontId="19" fillId="3" borderId="1" xfId="1" applyFont="1" applyFill="1" applyBorder="1"/>
    <xf numFmtId="16" fontId="19" fillId="3" borderId="1" xfId="0" applyNumberFormat="1" applyFont="1" applyFill="1" applyBorder="1" applyAlignment="1">
      <alignment horizontal="center"/>
    </xf>
    <xf numFmtId="44" fontId="20" fillId="7" borderId="1" xfId="0" applyNumberFormat="1" applyFont="1" applyFill="1" applyBorder="1"/>
    <xf numFmtId="0" fontId="14" fillId="3" borderId="0" xfId="0" applyFont="1" applyFill="1" applyAlignment="1">
      <alignment horizontal="center" vertical="center"/>
    </xf>
    <xf numFmtId="16" fontId="19" fillId="3" borderId="1" xfId="0" applyNumberFormat="1" applyFont="1" applyFill="1" applyBorder="1" applyAlignment="1">
      <alignment horizontal="center" vertical="center"/>
    </xf>
    <xf numFmtId="44" fontId="20" fillId="3" borderId="1" xfId="0" applyNumberFormat="1" applyFont="1" applyFill="1" applyBorder="1"/>
    <xf numFmtId="164" fontId="8" fillId="4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" fontId="19" fillId="6" borderId="5" xfId="0" applyNumberFormat="1" applyFont="1" applyFill="1" applyBorder="1" applyAlignment="1">
      <alignment horizontal="center" vertical="center"/>
    </xf>
    <xf numFmtId="16" fontId="19" fillId="6" borderId="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" fontId="20" fillId="7" borderId="5" xfId="0" applyNumberFormat="1" applyFont="1" applyFill="1" applyBorder="1" applyAlignment="1">
      <alignment horizontal="center" vertical="center"/>
    </xf>
    <xf numFmtId="16" fontId="20" fillId="7" borderId="6" xfId="0" applyNumberFormat="1" applyFont="1" applyFill="1" applyBorder="1" applyAlignment="1">
      <alignment horizontal="center" vertical="center"/>
    </xf>
    <xf numFmtId="16" fontId="19" fillId="3" borderId="5" xfId="0" applyNumberFormat="1" applyFont="1" applyFill="1" applyBorder="1" applyAlignment="1">
      <alignment horizontal="center" vertical="center"/>
    </xf>
    <xf numFmtId="16" fontId="19" fillId="3" borderId="6" xfId="0" applyNumberFormat="1" applyFont="1" applyFill="1" applyBorder="1" applyAlignment="1">
      <alignment horizontal="center" vertical="center"/>
    </xf>
    <xf numFmtId="16" fontId="19" fillId="7" borderId="5" xfId="0" applyNumberFormat="1" applyFont="1" applyFill="1" applyBorder="1" applyAlignment="1">
      <alignment horizontal="center" vertical="center"/>
    </xf>
    <xf numFmtId="16" fontId="19" fillId="7" borderId="6" xfId="0" applyNumberFormat="1" applyFont="1" applyFill="1" applyBorder="1" applyAlignment="1">
      <alignment horizontal="center" vertical="center"/>
    </xf>
    <xf numFmtId="16" fontId="24" fillId="3" borderId="5" xfId="0" applyNumberFormat="1" applyFont="1" applyFill="1" applyBorder="1" applyAlignment="1">
      <alignment horizontal="center" vertical="center"/>
    </xf>
    <xf numFmtId="16" fontId="24" fillId="3" borderId="6" xfId="0" applyNumberFormat="1" applyFont="1" applyFill="1" applyBorder="1" applyAlignment="1">
      <alignment horizontal="center" vertical="center"/>
    </xf>
    <xf numFmtId="16" fontId="21" fillId="5" borderId="5" xfId="0" applyNumberFormat="1" applyFont="1" applyFill="1" applyBorder="1" applyAlignment="1">
      <alignment horizontal="center" vertical="center"/>
    </xf>
    <xf numFmtId="16" fontId="21" fillId="5" borderId="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7" fillId="4" borderId="1" xfId="1" applyNumberFormat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205153</xdr:colOff>
      <xdr:row>53</xdr:row>
      <xdr:rowOff>102578</xdr:rowOff>
    </xdr:from>
    <xdr:to>
      <xdr:col>12</xdr:col>
      <xdr:colOff>468923</xdr:colOff>
      <xdr:row>70</xdr:row>
      <xdr:rowOff>14654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5153" y="11268809"/>
          <a:ext cx="9884020" cy="3150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Exercice 4</a:t>
          </a:r>
          <a:endParaRPr lang="fr-F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2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devez gérer le stock du produit X pour le mois de Mars. Vous disposez des informations suivantes : </a:t>
          </a:r>
          <a:endParaRPr lang="fr-FR" sz="1200">
            <a:effectLst/>
          </a:endParaRPr>
        </a:p>
        <a:p>
          <a:pPr lvl="0"/>
          <a:r>
            <a:rPr lang="fr-FR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Stock Initial 	: 2500 Kg à 3€ le Kg</a:t>
          </a:r>
          <a:endParaRPr lang="fr-F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Achats du mois :</a:t>
          </a:r>
        </a:p>
        <a:p>
          <a:pPr lvl="1"/>
          <a:r>
            <a:rPr lang="fr-FR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Le 05/03 : 36000 Kg pour un montant de 104 400€  (1)</a:t>
          </a:r>
        </a:p>
        <a:p>
          <a:pPr lvl="1"/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12/03 : 47000 Kg pour un montant de 151100(3)</a:t>
          </a:r>
        </a:p>
        <a:p>
          <a:pPr lvl="1"/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21/03: 26000 Kg pour un montant de 84 225€</a:t>
          </a:r>
        </a:p>
        <a:p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Consommation (sorties)</a:t>
          </a:r>
          <a:r>
            <a:rPr lang="fr-F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mois :</a:t>
          </a:r>
        </a:p>
        <a:p>
          <a:pPr lvl="1"/>
          <a:r>
            <a:rPr lang="fr-FR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09/03 : 34000 Kg  (2)</a:t>
          </a:r>
        </a:p>
        <a:p>
          <a:pPr lvl="1"/>
          <a:r>
            <a:rPr lang="fr-FR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18/03 : 41000 Kg</a:t>
          </a:r>
        </a:p>
        <a:p>
          <a:pPr lvl="1"/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28/03 : 35200 Kg</a:t>
          </a:r>
        </a:p>
        <a:p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fr-FR" sz="1200">
            <a:effectLst/>
          </a:endParaRPr>
        </a:p>
        <a:p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200">
            <a:effectLst/>
          </a:endParaRPr>
        </a:p>
        <a:p>
          <a:endParaRPr lang="fr-FR" sz="1200"/>
        </a:p>
      </xdr:txBody>
    </xdr:sp>
    <xdr:clientData/>
  </xdr:twoCellAnchor>
  <xdr:twoCellAnchor>
    <xdr:from>
      <xdr:col>13</xdr:col>
      <xdr:colOff>740019</xdr:colOff>
      <xdr:row>41</xdr:row>
      <xdr:rowOff>29308</xdr:rowOff>
    </xdr:from>
    <xdr:to>
      <xdr:col>14</xdr:col>
      <xdr:colOff>498230</xdr:colOff>
      <xdr:row>42</xdr:row>
      <xdr:rowOff>117231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254154" y="9268558"/>
          <a:ext cx="520211" cy="2784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520211</xdr:colOff>
      <xdr:row>41</xdr:row>
      <xdr:rowOff>36635</xdr:rowOff>
    </xdr:from>
    <xdr:to>
      <xdr:col>15</xdr:col>
      <xdr:colOff>95250</xdr:colOff>
      <xdr:row>42</xdr:row>
      <xdr:rowOff>139212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1796346" y="9275885"/>
          <a:ext cx="337039" cy="2930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659423</xdr:colOff>
      <xdr:row>46</xdr:row>
      <xdr:rowOff>58616</xdr:rowOff>
    </xdr:from>
    <xdr:to>
      <xdr:col>14</xdr:col>
      <xdr:colOff>417634</xdr:colOff>
      <xdr:row>47</xdr:row>
      <xdr:rowOff>146539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1349404" y="8257443"/>
          <a:ext cx="520211" cy="2784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754673</xdr:colOff>
      <xdr:row>46</xdr:row>
      <xdr:rowOff>7328</xdr:rowOff>
    </xdr:from>
    <xdr:to>
      <xdr:col>15</xdr:col>
      <xdr:colOff>329712</xdr:colOff>
      <xdr:row>47</xdr:row>
      <xdr:rowOff>109905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206654" y="8206155"/>
          <a:ext cx="337039" cy="2930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660887</xdr:colOff>
      <xdr:row>8</xdr:row>
      <xdr:rowOff>14654</xdr:rowOff>
    </xdr:from>
    <xdr:to>
      <xdr:col>7</xdr:col>
      <xdr:colOff>534864</xdr:colOff>
      <xdr:row>11</xdr:row>
      <xdr:rowOff>102578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E9CBB18-F130-4375-9F20-348FBBE0F6B9}"/>
            </a:ext>
          </a:extLst>
        </xdr:cNvPr>
        <xdr:cNvSpPr txBox="1"/>
      </xdr:nvSpPr>
      <xdr:spPr>
        <a:xfrm>
          <a:off x="3225310" y="1538654"/>
          <a:ext cx="2987919" cy="659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TOTAL ENTREE : 111500 Kg</a:t>
          </a:r>
        </a:p>
        <a:p>
          <a:r>
            <a:rPr lang="fr-FR" sz="1100"/>
            <a:t>CONSOMMATION</a:t>
          </a:r>
          <a:r>
            <a:rPr lang="fr-FR" sz="1100" baseline="0"/>
            <a:t> : 110200 Kg</a:t>
          </a:r>
        </a:p>
        <a:p>
          <a:r>
            <a:rPr lang="fr-FR" sz="1100" baseline="0"/>
            <a:t>STOCK FINAL : 111500 - 110200  =&gt;  1300 Kg</a:t>
          </a:r>
          <a:endParaRPr lang="fr-FR" sz="1100"/>
        </a:p>
      </xdr:txBody>
    </xdr:sp>
    <xdr:clientData/>
  </xdr:twoCellAnchor>
  <xdr:twoCellAnchor>
    <xdr:from>
      <xdr:col>5</xdr:col>
      <xdr:colOff>468923</xdr:colOff>
      <xdr:row>41</xdr:row>
      <xdr:rowOff>41030</xdr:rowOff>
    </xdr:from>
    <xdr:to>
      <xdr:col>9</xdr:col>
      <xdr:colOff>404447</xdr:colOff>
      <xdr:row>43</xdr:row>
      <xdr:rowOff>46892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62E17C95-A210-4E2B-9E2B-4C2B87953632}"/>
            </a:ext>
          </a:extLst>
        </xdr:cNvPr>
        <xdr:cNvCxnSpPr/>
      </xdr:nvCxnSpPr>
      <xdr:spPr>
        <a:xfrm flipH="1">
          <a:off x="4947138" y="12338538"/>
          <a:ext cx="3452447" cy="3692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42</xdr:row>
      <xdr:rowOff>52754</xdr:rowOff>
    </xdr:from>
    <xdr:to>
      <xdr:col>9</xdr:col>
      <xdr:colOff>234462</xdr:colOff>
      <xdr:row>44</xdr:row>
      <xdr:rowOff>152399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792E1681-8E5C-4E3F-A041-65CC27AACF3C}"/>
            </a:ext>
          </a:extLst>
        </xdr:cNvPr>
        <xdr:cNvCxnSpPr/>
      </xdr:nvCxnSpPr>
      <xdr:spPr>
        <a:xfrm flipH="1">
          <a:off x="5052647" y="12531969"/>
          <a:ext cx="3176953" cy="4630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316523</xdr:colOff>
      <xdr:row>45</xdr:row>
      <xdr:rowOff>105508</xdr:rowOff>
    </xdr:from>
    <xdr:to>
      <xdr:col>9</xdr:col>
      <xdr:colOff>310662</xdr:colOff>
      <xdr:row>47</xdr:row>
      <xdr:rowOff>35169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E05161FB-DFF0-4DC9-9AD9-5A2873BE8B9C}"/>
            </a:ext>
          </a:extLst>
        </xdr:cNvPr>
        <xdr:cNvCxnSpPr/>
      </xdr:nvCxnSpPr>
      <xdr:spPr>
        <a:xfrm flipH="1">
          <a:off x="4794738" y="13129846"/>
          <a:ext cx="3511062" cy="2930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468923</xdr:colOff>
      <xdr:row>46</xdr:row>
      <xdr:rowOff>111369</xdr:rowOff>
    </xdr:from>
    <xdr:to>
      <xdr:col>9</xdr:col>
      <xdr:colOff>451340</xdr:colOff>
      <xdr:row>48</xdr:row>
      <xdr:rowOff>29307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7E3BFA3C-328C-4942-A54B-C88AFB9BD8B0}"/>
            </a:ext>
          </a:extLst>
        </xdr:cNvPr>
        <xdr:cNvCxnSpPr/>
      </xdr:nvCxnSpPr>
      <xdr:spPr>
        <a:xfrm flipH="1">
          <a:off x="4947138" y="13317415"/>
          <a:ext cx="3499340" cy="2813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49</xdr:row>
      <xdr:rowOff>117231</xdr:rowOff>
    </xdr:from>
    <xdr:to>
      <xdr:col>9</xdr:col>
      <xdr:colOff>556848</xdr:colOff>
      <xdr:row>51</xdr:row>
      <xdr:rowOff>35169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5DAA4E93-6403-4AA2-BBB5-A31C740948FF}"/>
            </a:ext>
          </a:extLst>
        </xdr:cNvPr>
        <xdr:cNvCxnSpPr/>
      </xdr:nvCxnSpPr>
      <xdr:spPr>
        <a:xfrm flipH="1">
          <a:off x="5052646" y="13868400"/>
          <a:ext cx="3499340" cy="2813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426720</xdr:colOff>
      <xdr:row>28</xdr:row>
      <xdr:rowOff>373380</xdr:rowOff>
    </xdr:from>
    <xdr:to>
      <xdr:col>10</xdr:col>
      <xdr:colOff>205740</xdr:colOff>
      <xdr:row>29</xdr:row>
      <xdr:rowOff>175260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8C94397-7AD7-4917-963C-A90FAA5560C5}"/>
            </a:ext>
          </a:extLst>
        </xdr:cNvPr>
        <xdr:cNvCxnSpPr/>
      </xdr:nvCxnSpPr>
      <xdr:spPr>
        <a:xfrm flipH="1">
          <a:off x="5478780" y="7749540"/>
          <a:ext cx="3718560" cy="2133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502920</xdr:colOff>
      <xdr:row>31</xdr:row>
      <xdr:rowOff>236220</xdr:rowOff>
    </xdr:from>
    <xdr:to>
      <xdr:col>9</xdr:col>
      <xdr:colOff>563880</xdr:colOff>
      <xdr:row>33</xdr:row>
      <xdr:rowOff>289560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E8460F2D-5253-419E-9052-5B0613198CB1}"/>
            </a:ext>
          </a:extLst>
        </xdr:cNvPr>
        <xdr:cNvCxnSpPr/>
      </xdr:nvCxnSpPr>
      <xdr:spPr>
        <a:xfrm flipH="1">
          <a:off x="4983480" y="8846820"/>
          <a:ext cx="3573780" cy="876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541020</xdr:colOff>
      <xdr:row>35</xdr:row>
      <xdr:rowOff>281940</xdr:rowOff>
    </xdr:from>
    <xdr:to>
      <xdr:col>9</xdr:col>
      <xdr:colOff>632460</xdr:colOff>
      <xdr:row>37</xdr:row>
      <xdr:rowOff>137160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ED094BB4-7824-47C5-981C-AAB2C013A850}"/>
            </a:ext>
          </a:extLst>
        </xdr:cNvPr>
        <xdr:cNvCxnSpPr/>
      </xdr:nvCxnSpPr>
      <xdr:spPr>
        <a:xfrm flipH="1">
          <a:off x="5021580" y="10538460"/>
          <a:ext cx="3604260" cy="6781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showGridLines="0" tabSelected="1" topLeftCell="A31" zoomScale="130" zoomScaleNormal="130" workbookViewId="0">
      <selection activeCell="A40" sqref="A40:L53"/>
    </sheetView>
  </sheetViews>
  <sheetFormatPr baseColWidth="10" defaultRowHeight="14.4" x14ac:dyDescent="0.3"/>
  <cols>
    <col min="1" max="1" width="17" customWidth="1"/>
    <col min="2" max="2" width="9.44140625" customWidth="1"/>
    <col min="3" max="3" width="12" customWidth="1"/>
    <col min="4" max="4" width="12.33203125" bestFit="1" customWidth="1"/>
    <col min="5" max="5" width="14.5546875" customWidth="1"/>
    <col min="6" max="6" width="8.33203125" bestFit="1" customWidth="1"/>
    <col min="7" max="7" width="11.5546875" customWidth="1"/>
    <col min="8" max="8" width="21.88671875" customWidth="1"/>
    <col min="9" max="9" width="12.88671875" customWidth="1"/>
    <col min="10" max="10" width="14.5546875" customWidth="1"/>
    <col min="11" max="11" width="10.88671875" customWidth="1"/>
    <col min="12" max="12" width="11.109375" bestFit="1" customWidth="1"/>
  </cols>
  <sheetData>
    <row r="1" spans="1:8" x14ac:dyDescent="0.3">
      <c r="A1" s="124" t="s">
        <v>18</v>
      </c>
      <c r="B1" s="124"/>
      <c r="C1" s="124"/>
      <c r="D1" s="124"/>
      <c r="E1" s="124"/>
      <c r="F1" s="124"/>
      <c r="G1" s="124"/>
      <c r="H1" s="124"/>
    </row>
    <row r="2" spans="1:8" x14ac:dyDescent="0.3">
      <c r="A2" s="125" t="s">
        <v>19</v>
      </c>
      <c r="B2" s="125"/>
      <c r="C2" s="125"/>
      <c r="D2" s="125"/>
      <c r="E2" s="125"/>
      <c r="F2" s="125"/>
      <c r="G2" s="125"/>
      <c r="H2" s="125"/>
    </row>
    <row r="3" spans="1:8" x14ac:dyDescent="0.3">
      <c r="A3" s="12"/>
      <c r="B3" s="12"/>
      <c r="C3" s="12"/>
      <c r="D3" s="12"/>
      <c r="E3" s="12"/>
    </row>
    <row r="4" spans="1:8" x14ac:dyDescent="0.3">
      <c r="A4" s="126" t="s">
        <v>2</v>
      </c>
      <c r="B4" s="126"/>
      <c r="C4" s="126"/>
      <c r="D4" s="12"/>
      <c r="E4" s="12"/>
    </row>
    <row r="5" spans="1:8" x14ac:dyDescent="0.3">
      <c r="A5" s="24" t="s">
        <v>7</v>
      </c>
      <c r="B5" s="25" t="s">
        <v>3</v>
      </c>
      <c r="C5" s="24" t="s">
        <v>4</v>
      </c>
      <c r="D5" s="12"/>
      <c r="E5" s="12"/>
    </row>
    <row r="6" spans="1:8" x14ac:dyDescent="0.3">
      <c r="A6" s="36">
        <v>43164</v>
      </c>
      <c r="B6" s="37">
        <v>36000</v>
      </c>
      <c r="C6" s="37">
        <f>2.9*B6</f>
        <v>104400</v>
      </c>
      <c r="D6" s="12"/>
      <c r="E6" s="12"/>
    </row>
    <row r="7" spans="1:8" x14ac:dyDescent="0.3">
      <c r="A7" s="26">
        <v>43171</v>
      </c>
      <c r="B7" s="24">
        <v>47000</v>
      </c>
      <c r="C7" s="24">
        <f>B7*3.21</f>
        <v>150870</v>
      </c>
      <c r="D7" s="12"/>
      <c r="E7" s="12"/>
    </row>
    <row r="8" spans="1:8" x14ac:dyDescent="0.3">
      <c r="A8" s="26">
        <v>43180</v>
      </c>
      <c r="B8" s="24">
        <v>26000</v>
      </c>
      <c r="C8" s="24">
        <f>B8*3.24</f>
        <v>84240</v>
      </c>
      <c r="D8" s="12"/>
      <c r="E8" s="12"/>
    </row>
    <row r="9" spans="1:8" x14ac:dyDescent="0.3">
      <c r="A9" s="27" t="s">
        <v>1</v>
      </c>
      <c r="B9" s="28">
        <f>SUM(B6:B8)</f>
        <v>109000</v>
      </c>
      <c r="C9" s="29">
        <f>SUM(C6:C8)</f>
        <v>339510</v>
      </c>
      <c r="D9" s="12"/>
      <c r="E9" s="12"/>
    </row>
    <row r="10" spans="1:8" x14ac:dyDescent="0.3">
      <c r="A10" s="12" t="s">
        <v>5</v>
      </c>
      <c r="B10" s="13"/>
      <c r="C10" s="12"/>
      <c r="D10" s="12"/>
      <c r="E10" s="12"/>
    </row>
    <row r="11" spans="1:8" x14ac:dyDescent="0.3">
      <c r="A11" s="127" t="s">
        <v>5</v>
      </c>
      <c r="B11" s="127"/>
      <c r="C11" s="12"/>
      <c r="D11" s="12"/>
      <c r="E11" s="12"/>
    </row>
    <row r="12" spans="1:8" x14ac:dyDescent="0.3">
      <c r="A12" s="33">
        <v>43168</v>
      </c>
      <c r="B12" s="34">
        <v>34000</v>
      </c>
      <c r="C12" s="12"/>
      <c r="D12" s="12"/>
      <c r="E12" s="12"/>
    </row>
    <row r="13" spans="1:8" x14ac:dyDescent="0.3">
      <c r="A13" s="33">
        <v>43177</v>
      </c>
      <c r="B13" s="34">
        <v>41000</v>
      </c>
      <c r="C13" s="12"/>
      <c r="D13" s="12"/>
      <c r="E13" s="12"/>
    </row>
    <row r="14" spans="1:8" x14ac:dyDescent="0.3">
      <c r="A14" s="33">
        <v>43187</v>
      </c>
      <c r="B14" s="34">
        <v>35200</v>
      </c>
      <c r="C14" s="12"/>
      <c r="D14" s="12"/>
      <c r="E14" s="12"/>
    </row>
    <row r="15" spans="1:8" x14ac:dyDescent="0.3">
      <c r="A15" s="35" t="s">
        <v>1</v>
      </c>
      <c r="B15" s="35">
        <f>SUM(B12:B14)</f>
        <v>110200</v>
      </c>
      <c r="C15" s="12"/>
      <c r="D15" s="12"/>
      <c r="E15" s="12"/>
    </row>
    <row r="17" spans="1:11" x14ac:dyDescent="0.3">
      <c r="A17" s="130" t="s">
        <v>6</v>
      </c>
      <c r="B17" s="130"/>
      <c r="C17" s="130"/>
      <c r="D17" s="130"/>
      <c r="E17" s="130"/>
      <c r="F17" s="130"/>
      <c r="G17" s="130"/>
      <c r="H17" s="130"/>
    </row>
    <row r="18" spans="1:11" x14ac:dyDescent="0.3">
      <c r="A18" s="14" t="s">
        <v>7</v>
      </c>
      <c r="B18" s="20" t="s">
        <v>8</v>
      </c>
      <c r="C18" s="20" t="s">
        <v>0</v>
      </c>
      <c r="D18" s="20" t="s">
        <v>4</v>
      </c>
      <c r="E18" s="30" t="s">
        <v>9</v>
      </c>
      <c r="F18" s="30" t="s">
        <v>8</v>
      </c>
      <c r="G18" s="30" t="s">
        <v>0</v>
      </c>
      <c r="H18" s="30" t="s">
        <v>4</v>
      </c>
      <c r="K18" s="9"/>
    </row>
    <row r="19" spans="1:11" x14ac:dyDescent="0.3">
      <c r="A19" s="21" t="s">
        <v>10</v>
      </c>
      <c r="B19" s="15">
        <v>2500</v>
      </c>
      <c r="C19" s="16"/>
      <c r="D19" s="16">
        <v>6139.9999999999927</v>
      </c>
      <c r="E19" s="17" t="s">
        <v>5</v>
      </c>
      <c r="F19" s="18">
        <f>B15</f>
        <v>110200</v>
      </c>
      <c r="G19" s="19">
        <f>C21</f>
        <v>3.1</v>
      </c>
      <c r="H19" s="31">
        <f>F19*G19</f>
        <v>341620</v>
      </c>
      <c r="K19" s="9"/>
    </row>
    <row r="20" spans="1:11" x14ac:dyDescent="0.3">
      <c r="A20" s="14" t="s">
        <v>11</v>
      </c>
      <c r="B20" s="22">
        <v>109000</v>
      </c>
      <c r="C20" s="23"/>
      <c r="D20" s="123">
        <f>C9</f>
        <v>339510</v>
      </c>
      <c r="E20" s="17" t="s">
        <v>14</v>
      </c>
      <c r="F20" s="32">
        <f>B21-F19</f>
        <v>1300</v>
      </c>
      <c r="G20" s="19">
        <f>G19</f>
        <v>3.1</v>
      </c>
      <c r="H20" s="19">
        <f>D21-H19</f>
        <v>4030</v>
      </c>
      <c r="K20" s="9"/>
    </row>
    <row r="21" spans="1:11" x14ac:dyDescent="0.3">
      <c r="A21" s="14" t="s">
        <v>1</v>
      </c>
      <c r="B21" s="15">
        <f>B19+B20</f>
        <v>111500</v>
      </c>
      <c r="C21" s="143">
        <f>D21/B21</f>
        <v>3.1</v>
      </c>
      <c r="D21" s="11">
        <f>D19+D20</f>
        <v>345650</v>
      </c>
      <c r="E21" s="17" t="s">
        <v>1</v>
      </c>
      <c r="F21" s="18">
        <f>F19+F20</f>
        <v>111500</v>
      </c>
      <c r="G21" s="19"/>
      <c r="H21" s="11">
        <f>H20+H19</f>
        <v>345650</v>
      </c>
      <c r="K21" s="9"/>
    </row>
    <row r="23" spans="1:11" x14ac:dyDescent="0.3">
      <c r="A23" s="124" t="s">
        <v>20</v>
      </c>
      <c r="B23" s="124"/>
      <c r="C23" s="124"/>
      <c r="D23" s="124"/>
      <c r="E23" s="124"/>
      <c r="F23" s="124"/>
      <c r="G23" s="124"/>
      <c r="H23" s="124"/>
    </row>
    <row r="24" spans="1:11" x14ac:dyDescent="0.3">
      <c r="A24" s="125" t="s">
        <v>21</v>
      </c>
      <c r="B24" s="125"/>
      <c r="C24" s="125"/>
      <c r="D24" s="125"/>
      <c r="E24" s="125"/>
      <c r="F24" s="125"/>
      <c r="G24" s="125"/>
      <c r="H24" s="125"/>
    </row>
    <row r="25" spans="1:11" x14ac:dyDescent="0.3">
      <c r="A25" s="126" t="s">
        <v>2</v>
      </c>
      <c r="B25" s="126"/>
      <c r="C25" s="126"/>
    </row>
    <row r="26" spans="1:11" x14ac:dyDescent="0.3">
      <c r="A26" s="24"/>
      <c r="B26" s="25" t="s">
        <v>3</v>
      </c>
      <c r="C26" s="24" t="s">
        <v>4</v>
      </c>
    </row>
    <row r="27" spans="1:11" x14ac:dyDescent="0.3">
      <c r="A27" s="36">
        <v>43164</v>
      </c>
      <c r="B27" s="37">
        <v>36000</v>
      </c>
      <c r="C27" s="37">
        <v>104400</v>
      </c>
    </row>
    <row r="28" spans="1:11" x14ac:dyDescent="0.3">
      <c r="A28" s="26">
        <v>43171</v>
      </c>
      <c r="B28" s="24">
        <v>47000</v>
      </c>
      <c r="C28" s="24">
        <v>150870</v>
      </c>
    </row>
    <row r="29" spans="1:11" x14ac:dyDescent="0.3">
      <c r="A29" s="26">
        <v>43180</v>
      </c>
      <c r="B29" s="24">
        <v>26000</v>
      </c>
      <c r="C29" s="24">
        <v>84240</v>
      </c>
    </row>
    <row r="30" spans="1:11" x14ac:dyDescent="0.3">
      <c r="A30" s="27" t="s">
        <v>1</v>
      </c>
      <c r="B30" s="28">
        <v>109000</v>
      </c>
      <c r="C30" s="29">
        <v>339510</v>
      </c>
    </row>
    <row r="31" spans="1:11" x14ac:dyDescent="0.3">
      <c r="A31" s="12" t="s">
        <v>5</v>
      </c>
      <c r="B31" s="13"/>
      <c r="C31" s="12"/>
    </row>
    <row r="32" spans="1:11" x14ac:dyDescent="0.3">
      <c r="A32" s="127" t="s">
        <v>5</v>
      </c>
      <c r="B32" s="127"/>
      <c r="C32" s="12"/>
    </row>
    <row r="33" spans="1:16" x14ac:dyDescent="0.3">
      <c r="A33" s="38">
        <v>43168</v>
      </c>
      <c r="B33" s="39">
        <v>34000</v>
      </c>
      <c r="C33" s="12"/>
    </row>
    <row r="34" spans="1:16" x14ac:dyDescent="0.3">
      <c r="A34" s="33">
        <v>43177</v>
      </c>
      <c r="B34" s="34">
        <v>41000</v>
      </c>
      <c r="C34" s="12"/>
      <c r="D34" s="13"/>
    </row>
    <row r="35" spans="1:16" x14ac:dyDescent="0.3">
      <c r="A35" s="33">
        <v>43187</v>
      </c>
      <c r="B35" s="34">
        <v>35200</v>
      </c>
      <c r="C35" s="12"/>
    </row>
    <row r="36" spans="1:16" x14ac:dyDescent="0.3">
      <c r="A36" s="35" t="s">
        <v>1</v>
      </c>
      <c r="B36" s="35">
        <f>SUM(B33:B35)</f>
        <v>110200</v>
      </c>
      <c r="C36" s="12"/>
    </row>
    <row r="39" spans="1:16" ht="15" thickBot="1" x14ac:dyDescent="0.35">
      <c r="A39" s="131" t="s">
        <v>15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</row>
    <row r="40" spans="1:16" x14ac:dyDescent="0.3">
      <c r="A40" s="40" t="s">
        <v>7</v>
      </c>
      <c r="B40" s="41" t="s">
        <v>8</v>
      </c>
      <c r="C40" s="41" t="s">
        <v>0</v>
      </c>
      <c r="D40" s="41" t="s">
        <v>4</v>
      </c>
      <c r="E40" s="10" t="s">
        <v>9</v>
      </c>
      <c r="F40" s="1" t="s">
        <v>8</v>
      </c>
      <c r="G40" s="1" t="s">
        <v>0</v>
      </c>
      <c r="H40" s="1" t="s">
        <v>4</v>
      </c>
      <c r="I40" s="1" t="s">
        <v>13</v>
      </c>
      <c r="J40" s="1" t="s">
        <v>8</v>
      </c>
      <c r="K40" s="1" t="s">
        <v>0</v>
      </c>
      <c r="L40" s="1" t="s">
        <v>4</v>
      </c>
    </row>
    <row r="41" spans="1:16" x14ac:dyDescent="0.3">
      <c r="A41" s="100"/>
      <c r="B41" s="100"/>
      <c r="C41" s="100"/>
      <c r="D41" s="100"/>
      <c r="E41" s="100"/>
      <c r="F41" s="100"/>
      <c r="G41" s="100"/>
      <c r="H41" s="100"/>
      <c r="I41" s="101" t="e">
        <f>#REF!</f>
        <v>#REF!</v>
      </c>
      <c r="J41" s="101">
        <v>2500</v>
      </c>
      <c r="K41" s="102"/>
      <c r="L41" s="102">
        <v>6140</v>
      </c>
      <c r="O41">
        <v>34000</v>
      </c>
    </row>
    <row r="42" spans="1:16" x14ac:dyDescent="0.3">
      <c r="A42" s="107">
        <v>43164</v>
      </c>
      <c r="B42" s="108">
        <v>36000</v>
      </c>
      <c r="C42" s="109">
        <f>D42/B42</f>
        <v>2.9</v>
      </c>
      <c r="D42" s="110">
        <v>104400</v>
      </c>
      <c r="E42" s="108"/>
      <c r="F42" s="108"/>
      <c r="G42" s="108"/>
      <c r="H42" s="108"/>
      <c r="I42" s="132">
        <v>43164</v>
      </c>
      <c r="J42" s="111">
        <v>2500</v>
      </c>
      <c r="K42" s="112"/>
      <c r="L42" s="112">
        <v>5925</v>
      </c>
    </row>
    <row r="43" spans="1:16" x14ac:dyDescent="0.3">
      <c r="A43" s="113"/>
      <c r="B43" s="108"/>
      <c r="C43" s="108"/>
      <c r="D43" s="108"/>
      <c r="E43" s="108"/>
      <c r="F43" s="108"/>
      <c r="G43" s="108"/>
      <c r="H43" s="108"/>
      <c r="I43" s="133"/>
      <c r="J43" s="111">
        <v>36000</v>
      </c>
      <c r="K43" s="112">
        <v>2.9</v>
      </c>
      <c r="L43" s="112">
        <f>J43*K43</f>
        <v>104400</v>
      </c>
    </row>
    <row r="44" spans="1:16" x14ac:dyDescent="0.3">
      <c r="A44" s="114"/>
      <c r="B44" s="115"/>
      <c r="C44" s="115"/>
      <c r="D44" s="115"/>
      <c r="E44" s="134">
        <v>43168</v>
      </c>
      <c r="F44" s="115">
        <v>2500</v>
      </c>
      <c r="G44" s="116"/>
      <c r="H44" s="116">
        <v>6140</v>
      </c>
      <c r="I44" s="114"/>
      <c r="J44" s="115"/>
      <c r="K44" s="115"/>
      <c r="L44" s="115"/>
      <c r="N44" t="s">
        <v>16</v>
      </c>
      <c r="P44" t="s">
        <v>17</v>
      </c>
    </row>
    <row r="45" spans="1:16" x14ac:dyDescent="0.3">
      <c r="A45" s="114"/>
      <c r="B45" s="115"/>
      <c r="C45" s="115"/>
      <c r="D45" s="115"/>
      <c r="E45" s="135"/>
      <c r="F45" s="115">
        <f>34000-F44</f>
        <v>31500</v>
      </c>
      <c r="G45" s="117">
        <v>2.9</v>
      </c>
      <c r="H45" s="117">
        <f>F45*G45</f>
        <v>91350</v>
      </c>
      <c r="I45" s="118">
        <v>43168</v>
      </c>
      <c r="J45" s="115">
        <f>J43-F45</f>
        <v>4500</v>
      </c>
      <c r="K45" s="116">
        <f>K43</f>
        <v>2.9</v>
      </c>
      <c r="L45" s="116">
        <f>J45*K45</f>
        <v>13050</v>
      </c>
    </row>
    <row r="46" spans="1:16" x14ac:dyDescent="0.3">
      <c r="A46" s="107">
        <v>43171</v>
      </c>
      <c r="B46" s="108">
        <v>47000</v>
      </c>
      <c r="C46" s="110">
        <f>D46/B46</f>
        <v>3.21</v>
      </c>
      <c r="D46" s="110">
        <v>150870</v>
      </c>
      <c r="E46" s="108"/>
      <c r="F46" s="108"/>
      <c r="G46" s="108"/>
      <c r="H46" s="108"/>
      <c r="I46" s="132">
        <v>43171</v>
      </c>
      <c r="J46" s="111">
        <f>J45</f>
        <v>4500</v>
      </c>
      <c r="K46" s="119">
        <f>K45</f>
        <v>2.9</v>
      </c>
      <c r="L46" s="119">
        <f>J46*K46</f>
        <v>13050</v>
      </c>
      <c r="O46">
        <v>41000</v>
      </c>
    </row>
    <row r="47" spans="1:16" x14ac:dyDescent="0.3">
      <c r="A47" s="113"/>
      <c r="B47" s="108"/>
      <c r="C47" s="108"/>
      <c r="D47" s="108"/>
      <c r="E47" s="108"/>
      <c r="F47" s="108"/>
      <c r="G47" s="108"/>
      <c r="H47" s="108"/>
      <c r="I47" s="133"/>
      <c r="J47" s="111">
        <f>B46</f>
        <v>47000</v>
      </c>
      <c r="K47" s="112">
        <f>L47/J47</f>
        <v>3.21</v>
      </c>
      <c r="L47" s="112">
        <f>D46</f>
        <v>150870</v>
      </c>
    </row>
    <row r="48" spans="1:16" x14ac:dyDescent="0.3">
      <c r="A48" s="114"/>
      <c r="B48" s="115"/>
      <c r="C48" s="115"/>
      <c r="D48" s="115"/>
      <c r="E48" s="134">
        <v>43177</v>
      </c>
      <c r="F48" s="115">
        <v>4500</v>
      </c>
      <c r="G48" s="117">
        <f>K46</f>
        <v>2.9</v>
      </c>
      <c r="H48" s="117">
        <f>F48*G48</f>
        <v>13050</v>
      </c>
      <c r="I48" s="120"/>
      <c r="J48" s="115"/>
      <c r="K48" s="115"/>
      <c r="L48" s="115"/>
    </row>
    <row r="49" spans="1:16" x14ac:dyDescent="0.3">
      <c r="A49" s="114"/>
      <c r="B49" s="115"/>
      <c r="C49" s="115"/>
      <c r="D49" s="115"/>
      <c r="E49" s="135"/>
      <c r="F49" s="115">
        <f>41000-F48</f>
        <v>36500</v>
      </c>
      <c r="G49" s="116">
        <f>K47</f>
        <v>3.21</v>
      </c>
      <c r="H49" s="116">
        <f>F49*G49</f>
        <v>117165</v>
      </c>
      <c r="I49" s="121">
        <v>43177</v>
      </c>
      <c r="J49" s="115">
        <f>J47-F49</f>
        <v>10500</v>
      </c>
      <c r="K49" s="122">
        <f>L49/J49</f>
        <v>3.21</v>
      </c>
      <c r="L49" s="116">
        <f>L47-H49</f>
        <v>33705</v>
      </c>
      <c r="N49">
        <v>4500</v>
      </c>
      <c r="P49">
        <f>41000-4500</f>
        <v>36500</v>
      </c>
    </row>
    <row r="50" spans="1:16" x14ac:dyDescent="0.3">
      <c r="A50" s="107">
        <v>43180</v>
      </c>
      <c r="B50" s="108">
        <v>26000</v>
      </c>
      <c r="C50" s="110">
        <f>D50/B50</f>
        <v>3.24</v>
      </c>
      <c r="D50" s="110">
        <v>84240</v>
      </c>
      <c r="E50" s="108"/>
      <c r="F50" s="108"/>
      <c r="G50" s="108"/>
      <c r="H50" s="108"/>
      <c r="I50" s="136">
        <v>43180</v>
      </c>
      <c r="J50" s="108">
        <f>J49</f>
        <v>10500</v>
      </c>
      <c r="K50" s="109">
        <f>K49</f>
        <v>3.21</v>
      </c>
      <c r="L50" s="109">
        <f>L49</f>
        <v>33705</v>
      </c>
    </row>
    <row r="51" spans="1:16" x14ac:dyDescent="0.3">
      <c r="A51" s="113"/>
      <c r="B51" s="108"/>
      <c r="C51" s="108"/>
      <c r="D51" s="108"/>
      <c r="E51" s="108"/>
      <c r="F51" s="108"/>
      <c r="G51" s="108"/>
      <c r="H51" s="108"/>
      <c r="I51" s="137"/>
      <c r="J51" s="108">
        <f>B50</f>
        <v>26000</v>
      </c>
      <c r="K51" s="110">
        <f>L51/J51</f>
        <v>3.24</v>
      </c>
      <c r="L51" s="109">
        <f>D50</f>
        <v>84240</v>
      </c>
    </row>
    <row r="52" spans="1:16" x14ac:dyDescent="0.3">
      <c r="A52" s="104"/>
      <c r="B52" s="100"/>
      <c r="C52" s="100"/>
      <c r="D52" s="100"/>
      <c r="E52" s="128">
        <v>43187</v>
      </c>
      <c r="F52" s="100">
        <v>10500</v>
      </c>
      <c r="G52" s="103">
        <f>K50</f>
        <v>3.21</v>
      </c>
      <c r="H52" s="103">
        <f>L50</f>
        <v>33705</v>
      </c>
      <c r="I52" s="100"/>
      <c r="J52" s="100"/>
      <c r="K52" s="100"/>
      <c r="L52" s="100"/>
    </row>
    <row r="53" spans="1:16" x14ac:dyDescent="0.3">
      <c r="A53" s="104"/>
      <c r="B53" s="100"/>
      <c r="C53" s="100"/>
      <c r="D53" s="100"/>
      <c r="E53" s="129"/>
      <c r="F53" s="100">
        <f>35200-F52</f>
        <v>24700</v>
      </c>
      <c r="G53" s="103">
        <f>K51</f>
        <v>3.24</v>
      </c>
      <c r="H53" s="103">
        <f>F53*G53</f>
        <v>80028</v>
      </c>
      <c r="I53" s="106">
        <v>43187</v>
      </c>
      <c r="J53" s="101">
        <v>1300</v>
      </c>
      <c r="K53" s="105">
        <f>L53/J53</f>
        <v>3.24</v>
      </c>
      <c r="L53" s="105">
        <f>L51-H53</f>
        <v>4212</v>
      </c>
    </row>
  </sheetData>
  <mergeCells count="16">
    <mergeCell ref="A1:H1"/>
    <mergeCell ref="A2:H2"/>
    <mergeCell ref="A4:C4"/>
    <mergeCell ref="A11:B11"/>
    <mergeCell ref="E52:E53"/>
    <mergeCell ref="A17:H17"/>
    <mergeCell ref="A39:L39"/>
    <mergeCell ref="I42:I43"/>
    <mergeCell ref="E44:E45"/>
    <mergeCell ref="I46:I47"/>
    <mergeCell ref="A25:C25"/>
    <mergeCell ref="A32:B32"/>
    <mergeCell ref="E48:E49"/>
    <mergeCell ref="I50:I51"/>
    <mergeCell ref="A23:H23"/>
    <mergeCell ref="A24:H2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1021-7BB3-4DFD-A9D8-A925A9F2AB4B}">
  <sheetPr>
    <pageSetUpPr fitToPage="1"/>
  </sheetPr>
  <dimension ref="A1:O41"/>
  <sheetViews>
    <sheetView topLeftCell="A27" workbookViewId="0">
      <selection activeCell="L39" sqref="L39"/>
    </sheetView>
  </sheetViews>
  <sheetFormatPr baseColWidth="10" defaultRowHeight="14.4" x14ac:dyDescent="0.3"/>
  <cols>
    <col min="1" max="1" width="17" customWidth="1"/>
    <col min="2" max="2" width="9.44140625" customWidth="1"/>
    <col min="3" max="3" width="12" customWidth="1"/>
    <col min="4" max="4" width="12.33203125" bestFit="1" customWidth="1"/>
    <col min="5" max="5" width="14.5546875" customWidth="1"/>
    <col min="6" max="6" width="8.33203125" bestFit="1" customWidth="1"/>
    <col min="7" max="7" width="11.5546875" customWidth="1"/>
    <col min="8" max="8" width="21.88671875" customWidth="1"/>
    <col min="9" max="9" width="9.44140625" customWidth="1"/>
    <col min="10" max="10" width="14.5546875" customWidth="1"/>
    <col min="11" max="11" width="10.88671875" customWidth="1"/>
    <col min="12" max="12" width="11.77734375" bestFit="1" customWidth="1"/>
  </cols>
  <sheetData>
    <row r="1" spans="1:12" x14ac:dyDescent="0.3">
      <c r="A1" s="124" t="s">
        <v>18</v>
      </c>
      <c r="B1" s="124"/>
      <c r="C1" s="124"/>
      <c r="D1" s="124"/>
      <c r="E1" s="124"/>
      <c r="F1" s="124"/>
      <c r="G1" s="124"/>
      <c r="H1" s="124"/>
    </row>
    <row r="2" spans="1:12" x14ac:dyDescent="0.3">
      <c r="A2" s="125" t="s">
        <v>19</v>
      </c>
      <c r="B2" s="125"/>
      <c r="C2" s="125"/>
      <c r="D2" s="125"/>
      <c r="E2" s="125"/>
      <c r="F2" s="125"/>
      <c r="G2" s="125"/>
      <c r="H2" s="125"/>
    </row>
    <row r="4" spans="1:12" x14ac:dyDescent="0.3">
      <c r="A4" s="130" t="s">
        <v>6</v>
      </c>
      <c r="B4" s="130"/>
      <c r="C4" s="130"/>
      <c r="D4" s="130"/>
      <c r="E4" s="130"/>
      <c r="F4" s="130"/>
      <c r="G4" s="130"/>
      <c r="H4" s="130"/>
    </row>
    <row r="5" spans="1:12" x14ac:dyDescent="0.3">
      <c r="A5" s="42" t="s">
        <v>7</v>
      </c>
      <c r="B5" s="43" t="s">
        <v>8</v>
      </c>
      <c r="C5" s="43" t="s">
        <v>0</v>
      </c>
      <c r="D5" s="43" t="s">
        <v>4</v>
      </c>
      <c r="E5" s="43" t="s">
        <v>9</v>
      </c>
      <c r="F5" s="43" t="s">
        <v>8</v>
      </c>
      <c r="G5" s="43" t="s">
        <v>0</v>
      </c>
      <c r="H5" s="43" t="s">
        <v>4</v>
      </c>
      <c r="K5" s="9"/>
    </row>
    <row r="6" spans="1:12" ht="42.75" customHeight="1" x14ac:dyDescent="0.3">
      <c r="A6" s="44"/>
      <c r="B6" s="45"/>
      <c r="C6" s="46"/>
      <c r="D6" s="46"/>
      <c r="E6" s="42"/>
      <c r="F6" s="47"/>
      <c r="G6" s="46"/>
      <c r="H6" s="48"/>
      <c r="K6" s="9"/>
    </row>
    <row r="7" spans="1:12" ht="42.75" customHeight="1" x14ac:dyDescent="0.3">
      <c r="A7" s="42"/>
      <c r="B7" s="47"/>
      <c r="C7" s="49"/>
      <c r="D7" s="48"/>
      <c r="E7" s="42"/>
      <c r="F7" s="45"/>
      <c r="G7" s="46"/>
      <c r="H7" s="46"/>
      <c r="K7" s="9"/>
    </row>
    <row r="8" spans="1:12" ht="42.75" customHeight="1" x14ac:dyDescent="0.3">
      <c r="A8" s="42" t="s">
        <v>1</v>
      </c>
      <c r="B8" s="45"/>
      <c r="C8" s="50"/>
      <c r="D8" s="46"/>
      <c r="E8" s="42" t="s">
        <v>1</v>
      </c>
      <c r="F8" s="47"/>
      <c r="G8" s="46"/>
      <c r="H8" s="46"/>
      <c r="K8" s="9"/>
    </row>
    <row r="9" spans="1:12" x14ac:dyDescent="0.3">
      <c r="A9" s="124" t="s">
        <v>12</v>
      </c>
      <c r="B9" s="124"/>
      <c r="C9" s="124"/>
      <c r="D9" s="124"/>
      <c r="E9" s="124"/>
      <c r="F9" s="124"/>
      <c r="G9" s="124"/>
      <c r="H9" s="124"/>
    </row>
    <row r="10" spans="1:12" x14ac:dyDescent="0.3">
      <c r="A10" s="125" t="s">
        <v>19</v>
      </c>
      <c r="B10" s="125"/>
      <c r="C10" s="125"/>
      <c r="D10" s="125"/>
      <c r="E10" s="125"/>
      <c r="F10" s="125"/>
      <c r="G10" s="125"/>
      <c r="H10" s="125"/>
    </row>
    <row r="12" spans="1:12" x14ac:dyDescent="0.3">
      <c r="A12" s="142" t="s">
        <v>12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 x14ac:dyDescent="0.3">
      <c r="A13" s="51" t="s">
        <v>7</v>
      </c>
      <c r="B13" s="52" t="s">
        <v>8</v>
      </c>
      <c r="C13" s="52" t="s">
        <v>0</v>
      </c>
      <c r="D13" s="52" t="s">
        <v>4</v>
      </c>
      <c r="E13" s="51" t="s">
        <v>9</v>
      </c>
      <c r="F13" s="52" t="s">
        <v>8</v>
      </c>
      <c r="G13" s="52" t="s">
        <v>0</v>
      </c>
      <c r="H13" s="52" t="s">
        <v>4</v>
      </c>
      <c r="I13" s="51" t="s">
        <v>13</v>
      </c>
      <c r="J13" s="52" t="s">
        <v>8</v>
      </c>
      <c r="K13" s="52" t="s">
        <v>0</v>
      </c>
      <c r="L13" s="52" t="s">
        <v>4</v>
      </c>
    </row>
    <row r="14" spans="1:12" ht="27.75" customHeight="1" x14ac:dyDescent="0.3">
      <c r="A14" s="53"/>
      <c r="B14" s="53"/>
      <c r="C14" s="53"/>
      <c r="D14" s="53"/>
      <c r="E14" s="53"/>
      <c r="F14" s="53"/>
      <c r="G14" s="54"/>
      <c r="H14" s="53"/>
      <c r="I14" s="54"/>
      <c r="J14" s="55"/>
      <c r="K14" s="56"/>
      <c r="L14" s="56"/>
    </row>
    <row r="15" spans="1:12" ht="27.75" customHeight="1" x14ac:dyDescent="0.3">
      <c r="A15" s="57"/>
      <c r="B15" s="58"/>
      <c r="C15" s="59"/>
      <c r="D15" s="60"/>
      <c r="E15" s="53"/>
      <c r="F15" s="53"/>
      <c r="G15" s="54"/>
      <c r="H15" s="53"/>
      <c r="I15" s="61"/>
      <c r="J15" s="55"/>
      <c r="K15" s="62"/>
      <c r="L15" s="63"/>
    </row>
    <row r="16" spans="1:12" ht="27.75" customHeight="1" x14ac:dyDescent="0.3">
      <c r="A16" s="53"/>
      <c r="B16" s="53"/>
      <c r="C16" s="53"/>
      <c r="D16" s="53"/>
      <c r="E16" s="57"/>
      <c r="F16" s="58"/>
      <c r="G16" s="63"/>
      <c r="H16" s="56"/>
      <c r="I16" s="61"/>
      <c r="J16" s="64"/>
      <c r="K16" s="63"/>
      <c r="L16" s="63"/>
    </row>
    <row r="17" spans="1:12" ht="27.75" customHeight="1" x14ac:dyDescent="0.3">
      <c r="A17" s="61"/>
      <c r="B17" s="53"/>
      <c r="C17" s="53"/>
      <c r="D17" s="65"/>
      <c r="E17" s="53"/>
      <c r="F17" s="53"/>
      <c r="G17" s="53"/>
      <c r="H17" s="53"/>
      <c r="I17" s="61"/>
      <c r="J17" s="64"/>
      <c r="K17" s="62"/>
      <c r="L17" s="63"/>
    </row>
    <row r="18" spans="1:12" ht="27.75" customHeight="1" x14ac:dyDescent="0.3">
      <c r="A18" s="53"/>
      <c r="B18" s="53"/>
      <c r="C18" s="53"/>
      <c r="D18" s="53"/>
      <c r="E18" s="66"/>
      <c r="F18" s="64"/>
      <c r="G18" s="63"/>
      <c r="H18" s="63"/>
      <c r="I18" s="66"/>
      <c r="J18" s="64"/>
      <c r="K18" s="63"/>
      <c r="L18" s="63"/>
    </row>
    <row r="19" spans="1:12" ht="27.75" customHeight="1" x14ac:dyDescent="0.3">
      <c r="A19" s="66"/>
      <c r="B19" s="64"/>
      <c r="C19" s="63"/>
      <c r="D19" s="63"/>
      <c r="E19" s="53"/>
      <c r="F19" s="53"/>
      <c r="G19" s="53"/>
      <c r="H19" s="53"/>
      <c r="I19" s="66"/>
      <c r="J19" s="64"/>
      <c r="K19" s="67"/>
      <c r="L19" s="63"/>
    </row>
    <row r="20" spans="1:12" ht="27.75" customHeight="1" x14ac:dyDescent="0.3">
      <c r="A20" s="53"/>
      <c r="B20" s="53"/>
      <c r="C20" s="53"/>
      <c r="D20" s="53"/>
      <c r="E20" s="66"/>
      <c r="F20" s="64"/>
      <c r="G20" s="63"/>
      <c r="H20" s="63"/>
      <c r="I20" s="66"/>
      <c r="J20" s="55"/>
      <c r="K20" s="56"/>
      <c r="L20" s="56"/>
    </row>
    <row r="25" spans="1:12" x14ac:dyDescent="0.3">
      <c r="A25" s="124" t="s">
        <v>20</v>
      </c>
      <c r="B25" s="124"/>
      <c r="C25" s="124"/>
      <c r="D25" s="124"/>
      <c r="E25" s="124"/>
      <c r="F25" s="124"/>
      <c r="G25" s="124"/>
      <c r="H25" s="124"/>
    </row>
    <row r="26" spans="1:12" x14ac:dyDescent="0.3">
      <c r="A26" s="125" t="s">
        <v>21</v>
      </c>
      <c r="B26" s="125"/>
      <c r="C26" s="125"/>
      <c r="D26" s="125"/>
      <c r="E26" s="125"/>
      <c r="F26" s="125"/>
      <c r="G26" s="125"/>
      <c r="H26" s="125"/>
    </row>
    <row r="27" spans="1:12" ht="15" thickBot="1" x14ac:dyDescent="0.35">
      <c r="A27" s="131" t="s">
        <v>15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2" x14ac:dyDescent="0.3">
      <c r="A28" s="68" t="s">
        <v>7</v>
      </c>
      <c r="B28" s="69" t="s">
        <v>8</v>
      </c>
      <c r="C28" s="69" t="s">
        <v>0</v>
      </c>
      <c r="D28" s="69" t="s">
        <v>4</v>
      </c>
      <c r="E28" s="70" t="s">
        <v>9</v>
      </c>
      <c r="F28" s="71" t="s">
        <v>8</v>
      </c>
      <c r="G28" s="71" t="s">
        <v>0</v>
      </c>
      <c r="H28" s="71" t="s">
        <v>4</v>
      </c>
      <c r="I28" s="72" t="s">
        <v>13</v>
      </c>
      <c r="J28" s="72" t="s">
        <v>8</v>
      </c>
      <c r="K28" s="72" t="s">
        <v>0</v>
      </c>
      <c r="L28" s="72" t="s">
        <v>4</v>
      </c>
    </row>
    <row r="29" spans="1:12" ht="32.4" customHeight="1" x14ac:dyDescent="0.3">
      <c r="A29" s="73"/>
      <c r="B29" s="73"/>
      <c r="C29" s="73"/>
      <c r="D29" s="73"/>
      <c r="E29" s="74"/>
      <c r="F29" s="74"/>
      <c r="G29" s="74"/>
      <c r="H29" s="74"/>
      <c r="I29" s="75">
        <v>45292</v>
      </c>
      <c r="J29" s="76">
        <v>200</v>
      </c>
      <c r="K29" s="77">
        <f>L29/J29</f>
        <v>5.65</v>
      </c>
      <c r="L29" s="77">
        <v>1130</v>
      </c>
    </row>
    <row r="30" spans="1:12" ht="32.4" customHeight="1" x14ac:dyDescent="0.3">
      <c r="A30" s="78"/>
      <c r="B30" s="79"/>
      <c r="C30" s="80"/>
      <c r="D30" s="81"/>
      <c r="E30" s="93">
        <v>45294</v>
      </c>
      <c r="F30" s="74">
        <v>60</v>
      </c>
      <c r="G30" s="87">
        <v>5.65</v>
      </c>
      <c r="H30" s="87">
        <f>F30*G30</f>
        <v>339</v>
      </c>
      <c r="I30" s="94">
        <v>45294</v>
      </c>
      <c r="J30" s="76">
        <v>140</v>
      </c>
      <c r="K30" s="77">
        <v>5.65</v>
      </c>
      <c r="L30" s="77">
        <f>J30*K30</f>
        <v>791</v>
      </c>
    </row>
    <row r="31" spans="1:12" ht="32.4" customHeight="1" x14ac:dyDescent="0.3">
      <c r="A31" s="90">
        <v>45296</v>
      </c>
      <c r="B31" s="73">
        <v>600</v>
      </c>
      <c r="C31" s="92">
        <v>5</v>
      </c>
      <c r="D31" s="92">
        <f>B31*C31</f>
        <v>3000</v>
      </c>
      <c r="E31" s="74"/>
      <c r="F31" s="74"/>
      <c r="G31" s="74"/>
      <c r="H31" s="74"/>
      <c r="I31" s="138">
        <v>45296</v>
      </c>
      <c r="J31" s="95">
        <v>140</v>
      </c>
      <c r="K31" s="96">
        <v>5.65</v>
      </c>
      <c r="L31" s="96">
        <f>J31*K31</f>
        <v>791</v>
      </c>
    </row>
    <row r="32" spans="1:12" ht="32.4" customHeight="1" x14ac:dyDescent="0.3">
      <c r="A32" s="84"/>
      <c r="B32" s="73"/>
      <c r="C32" s="73"/>
      <c r="D32" s="73"/>
      <c r="E32" s="85"/>
      <c r="F32" s="74"/>
      <c r="G32" s="86"/>
      <c r="H32" s="86"/>
      <c r="I32" s="139"/>
      <c r="J32" s="95">
        <v>600</v>
      </c>
      <c r="K32" s="98">
        <v>5</v>
      </c>
      <c r="L32" s="98">
        <f>J32*K32</f>
        <v>3000</v>
      </c>
    </row>
    <row r="33" spans="1:15" ht="32.4" customHeight="1" x14ac:dyDescent="0.3">
      <c r="A33" s="84"/>
      <c r="B33" s="73"/>
      <c r="C33" s="73"/>
      <c r="D33" s="73"/>
      <c r="E33" s="140">
        <v>45303</v>
      </c>
      <c r="F33" s="74">
        <v>140</v>
      </c>
      <c r="G33" s="87">
        <v>5.65</v>
      </c>
      <c r="H33" s="87">
        <f>F33*G33</f>
        <v>791</v>
      </c>
      <c r="I33" s="88"/>
      <c r="J33" s="83"/>
      <c r="K33" s="89"/>
      <c r="L33" s="89"/>
    </row>
    <row r="34" spans="1:15" ht="32.4" customHeight="1" x14ac:dyDescent="0.3">
      <c r="A34" s="90"/>
      <c r="B34" s="73"/>
      <c r="C34" s="91"/>
      <c r="D34" s="92"/>
      <c r="E34" s="141"/>
      <c r="F34" s="74">
        <v>360</v>
      </c>
      <c r="G34" s="99">
        <v>5</v>
      </c>
      <c r="H34" s="99">
        <f>F34*G34</f>
        <v>1800</v>
      </c>
      <c r="I34" s="82">
        <v>45303</v>
      </c>
      <c r="J34" s="83">
        <v>240</v>
      </c>
      <c r="K34" s="97">
        <v>5</v>
      </c>
      <c r="L34" s="89">
        <f>J34*K34</f>
        <v>1200</v>
      </c>
    </row>
    <row r="35" spans="1:15" ht="32.4" customHeight="1" x14ac:dyDescent="0.3">
      <c r="A35" s="90">
        <v>45309</v>
      </c>
      <c r="B35" s="73">
        <v>1100</v>
      </c>
      <c r="C35" s="92">
        <v>5.4</v>
      </c>
      <c r="D35" s="92">
        <f>B35*C35</f>
        <v>5940</v>
      </c>
      <c r="E35" s="74"/>
      <c r="F35" s="74"/>
      <c r="G35" s="74"/>
      <c r="H35" s="74"/>
      <c r="I35" s="138">
        <v>45309</v>
      </c>
      <c r="J35" s="95">
        <f>J34</f>
        <v>240</v>
      </c>
      <c r="K35" s="98">
        <f>K34</f>
        <v>5</v>
      </c>
      <c r="L35" s="96">
        <f>L34</f>
        <v>1200</v>
      </c>
    </row>
    <row r="36" spans="1:15" ht="32.4" customHeight="1" x14ac:dyDescent="0.3">
      <c r="A36" s="84"/>
      <c r="B36" s="73"/>
      <c r="C36" s="73"/>
      <c r="D36" s="73"/>
      <c r="E36" s="85"/>
      <c r="F36" s="74"/>
      <c r="G36" s="87"/>
      <c r="H36" s="87"/>
      <c r="I36" s="139"/>
      <c r="J36" s="95">
        <f>B35</f>
        <v>1100</v>
      </c>
      <c r="K36" s="98">
        <v>5.4</v>
      </c>
      <c r="L36" s="98">
        <v>5940</v>
      </c>
      <c r="O36">
        <v>1290</v>
      </c>
    </row>
    <row r="37" spans="1:15" ht="32.4" customHeight="1" x14ac:dyDescent="0.3">
      <c r="A37" s="84"/>
      <c r="B37" s="73"/>
      <c r="C37" s="73"/>
      <c r="D37" s="73"/>
      <c r="E37" s="140">
        <v>45316</v>
      </c>
      <c r="F37" s="74">
        <v>240</v>
      </c>
      <c r="G37" s="99">
        <v>5</v>
      </c>
      <c r="H37" s="86">
        <f>F37*G37</f>
        <v>1200</v>
      </c>
      <c r="I37" s="82"/>
      <c r="J37" s="83"/>
      <c r="K37" s="89"/>
      <c r="L37" s="89"/>
      <c r="O37">
        <v>240</v>
      </c>
    </row>
    <row r="38" spans="1:15" ht="32.4" customHeight="1" x14ac:dyDescent="0.3">
      <c r="A38" s="90"/>
      <c r="B38" s="73"/>
      <c r="C38" s="91"/>
      <c r="D38" s="92"/>
      <c r="E38" s="141"/>
      <c r="F38" s="74">
        <v>1050</v>
      </c>
      <c r="G38" s="99">
        <v>5.4</v>
      </c>
      <c r="H38" s="99">
        <f>F38*G38</f>
        <v>5670</v>
      </c>
      <c r="I38" s="82">
        <v>45316</v>
      </c>
      <c r="J38" s="83">
        <v>50</v>
      </c>
      <c r="K38" s="97">
        <v>5.4</v>
      </c>
      <c r="L38" s="89">
        <f>J38*K38</f>
        <v>270</v>
      </c>
      <c r="O38">
        <f>O36-O37</f>
        <v>1050</v>
      </c>
    </row>
    <row r="39" spans="1:15" ht="32.4" customHeight="1" x14ac:dyDescent="0.3">
      <c r="A39" s="4"/>
      <c r="B39" s="2"/>
      <c r="C39" s="2"/>
      <c r="D39" s="2"/>
      <c r="E39" s="2"/>
      <c r="F39" s="2"/>
      <c r="G39" s="2"/>
      <c r="H39" s="2"/>
      <c r="I39" s="5"/>
      <c r="J39" s="2"/>
      <c r="K39" s="3"/>
      <c r="L39" s="3"/>
    </row>
    <row r="40" spans="1:15" ht="32.4" customHeight="1" x14ac:dyDescent="0.3">
      <c r="A40" s="4"/>
      <c r="B40" s="2"/>
      <c r="C40" s="2"/>
      <c r="D40" s="2"/>
      <c r="E40" s="5"/>
      <c r="F40" s="2"/>
      <c r="G40" s="3"/>
      <c r="H40" s="3"/>
      <c r="I40" s="2"/>
      <c r="J40" s="2"/>
      <c r="K40" s="2"/>
      <c r="L40" s="2"/>
    </row>
    <row r="41" spans="1:15" ht="32.4" customHeight="1" x14ac:dyDescent="0.3">
      <c r="A41" s="4"/>
      <c r="B41" s="2"/>
      <c r="C41" s="2"/>
      <c r="D41" s="2"/>
      <c r="E41" s="5"/>
      <c r="F41" s="2"/>
      <c r="G41" s="3"/>
      <c r="H41" s="3"/>
      <c r="I41" s="6"/>
      <c r="J41" s="7"/>
      <c r="K41" s="8"/>
      <c r="L41" s="8"/>
    </row>
  </sheetData>
  <mergeCells count="13">
    <mergeCell ref="A10:H10"/>
    <mergeCell ref="A12:L12"/>
    <mergeCell ref="A25:H25"/>
    <mergeCell ref="A26:H26"/>
    <mergeCell ref="A1:H1"/>
    <mergeCell ref="A2:H2"/>
    <mergeCell ref="A4:H4"/>
    <mergeCell ref="A9:H9"/>
    <mergeCell ref="A27:L27"/>
    <mergeCell ref="I31:I32"/>
    <mergeCell ref="E33:E34"/>
    <mergeCell ref="I35:I36"/>
    <mergeCell ref="E37:E38"/>
  </mergeCells>
  <pageMargins left="0.25" right="0.25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Corrigé exo3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cp:lastPrinted>2023-04-18T10:58:20Z</cp:lastPrinted>
  <dcterms:created xsi:type="dcterms:W3CDTF">2020-03-16T12:28:57Z</dcterms:created>
  <dcterms:modified xsi:type="dcterms:W3CDTF">2025-02-09T15:46:07Z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8964aeb2-f4bf-4209-a7cb-e9373442b922</vt:lpwstr>
  </property>
</Properties>
</file>