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85c9127a006cce5/Bureau/"/>
    </mc:Choice>
  </mc:AlternateContent>
  <xr:revisionPtr revIDLastSave="0" documentId="8_{623C708C-0286-4AAA-A54A-74FB020C5B0F}" xr6:coauthVersionLast="36" xr6:coauthVersionMax="36" xr10:uidLastSave="{00000000-0000-0000-0000-000000000000}"/>
  <bookViews>
    <workbookView xWindow="120" yWindow="108" windowWidth="28512" windowHeight="12600" xr2:uid="{00000000-000D-0000-FFFF-FFFF00000000}"/>
  </bookViews>
  <sheets>
    <sheet name="Exercice 4" sheetId="1" r:id="rId1"/>
  </sheets>
  <definedNames>
    <definedName name="_xlnm.Print_Area" localSheetId="0">'Exercice 4'!$B$1:$K$72</definedName>
  </definedNames>
  <calcPr calcId="191029"/>
</workbook>
</file>

<file path=xl/calcChain.xml><?xml version="1.0" encoding="utf-8"?>
<calcChain xmlns="http://schemas.openxmlformats.org/spreadsheetml/2006/main">
  <c r="C23" i="1" l="1"/>
  <c r="C71" i="1" l="1"/>
  <c r="C72" i="1" s="1"/>
  <c r="E70" i="1"/>
  <c r="E65" i="1"/>
  <c r="C64" i="1"/>
  <c r="E64" i="1" s="1"/>
  <c r="C63" i="1"/>
  <c r="C55" i="1"/>
  <c r="E53" i="1"/>
  <c r="C42" i="1"/>
  <c r="E42" i="1" s="1"/>
  <c r="C41" i="1"/>
  <c r="E41" i="1" s="1"/>
  <c r="E40" i="1"/>
  <c r="J26" i="1"/>
  <c r="I25" i="1"/>
  <c r="C39" i="1" s="1"/>
  <c r="E39" i="1" s="1"/>
  <c r="F25" i="1"/>
  <c r="C38" i="1" s="1"/>
  <c r="C25" i="1"/>
  <c r="C27" i="1" s="1"/>
  <c r="I24" i="1"/>
  <c r="I26" i="1" s="1"/>
  <c r="F24" i="1"/>
  <c r="C24" i="1"/>
  <c r="K22" i="1"/>
  <c r="H22" i="1"/>
  <c r="E22" i="1"/>
  <c r="I20" i="1"/>
  <c r="F20" i="1"/>
  <c r="C20" i="1"/>
  <c r="I15" i="1"/>
  <c r="I14" i="1"/>
  <c r="K14" i="1" s="1"/>
  <c r="F14" i="1"/>
  <c r="H14" i="1" s="1"/>
  <c r="C14" i="1"/>
  <c r="E14" i="1" s="1"/>
  <c r="K13" i="1"/>
  <c r="H13" i="1"/>
  <c r="E13" i="1"/>
  <c r="F8" i="1"/>
  <c r="D46" i="1" s="1"/>
  <c r="E46" i="1" s="1"/>
  <c r="E8" i="1"/>
  <c r="D45" i="1" s="1"/>
  <c r="E45" i="1" s="1"/>
  <c r="D8" i="1"/>
  <c r="D44" i="1" s="1"/>
  <c r="E44" i="1" s="1"/>
  <c r="E47" i="1" s="1"/>
  <c r="C8" i="1"/>
  <c r="G7" i="1"/>
  <c r="G8" i="1" s="1"/>
  <c r="K15" i="1" l="1"/>
  <c r="J15" i="1" s="1"/>
  <c r="J23" i="1" s="1"/>
  <c r="K23" i="1" s="1"/>
  <c r="H25" i="1"/>
  <c r="K24" i="1"/>
  <c r="H15" i="1"/>
  <c r="G15" i="1" s="1"/>
  <c r="G23" i="1" s="1"/>
  <c r="H23" i="1" s="1"/>
  <c r="H24" i="1" s="1"/>
  <c r="E15" i="1"/>
  <c r="F26" i="1"/>
  <c r="D15" i="1"/>
  <c r="D23" i="1" s="1"/>
  <c r="E23" i="1"/>
  <c r="E24" i="1" s="1"/>
  <c r="L14" i="1"/>
  <c r="I27" i="1"/>
  <c r="K25" i="1"/>
  <c r="E38" i="1"/>
  <c r="D47" i="1"/>
  <c r="G24" i="1" l="1"/>
  <c r="H26" i="1"/>
  <c r="H27" i="1" s="1"/>
  <c r="D24" i="1"/>
  <c r="E25" i="1" s="1"/>
  <c r="E26" i="1"/>
  <c r="E27" i="1" s="1"/>
  <c r="J24" i="1"/>
  <c r="K26" i="1"/>
  <c r="K27" i="1"/>
  <c r="E37" i="1"/>
  <c r="E43" i="1" s="1"/>
  <c r="D43" i="1" s="1"/>
  <c r="E48" i="1" l="1"/>
  <c r="D48" i="1" s="1"/>
  <c r="D54" i="1" s="1"/>
  <c r="E54" i="1" s="1"/>
  <c r="E55" i="1" s="1"/>
  <c r="D55" i="1" s="1"/>
  <c r="D56" i="1" s="1"/>
  <c r="E56" i="1" s="1"/>
  <c r="D63" i="1" l="1"/>
  <c r="E63" i="1" s="1"/>
  <c r="E66" i="1" s="1"/>
  <c r="D66" i="1" l="1"/>
  <c r="D71" i="1" s="1"/>
  <c r="E71" i="1" s="1"/>
  <c r="E72" i="1" s="1"/>
  <c r="D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C8" authorId="0" shapeId="0" xr:uid="{F4DB8C1D-E1EB-4DEE-AED3-945669F0600F}">
      <text>
        <r>
          <rPr>
            <b/>
            <sz val="9"/>
            <color indexed="81"/>
            <rFont val="Tahoma"/>
            <family val="2"/>
          </rPr>
          <t>Pour 100€ d'achat les charges indirectes sont de 30€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0" shapeId="0" xr:uid="{053A9C2B-7B4D-44DA-8AE0-AF90FAACF30A}">
      <text>
        <r>
          <rPr>
            <b/>
            <sz val="9"/>
            <color indexed="81"/>
            <rFont val="Tahoma"/>
            <family val="2"/>
          </rPr>
          <t>CUMP
20050/1750 = 11,46€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64AA67B8-66CD-411D-B7ED-35E391642664}">
      <text>
        <r>
          <rPr>
            <b/>
            <sz val="9"/>
            <color indexed="81"/>
            <rFont val="Tahoma"/>
            <family val="2"/>
          </rPr>
          <t>1 aile =&gt;  2,5 litres de résine
Production : 400 ailes
Consommation de résine : 400 * 2,5 = 1000 litres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0" shapeId="0" xr:uid="{B770B71B-DEDA-4D5B-AA24-5977752A2B65}">
      <text>
        <r>
          <rPr>
            <b/>
            <sz val="9"/>
            <color indexed="81"/>
            <rFont val="Tahoma"/>
            <family val="2"/>
          </rPr>
          <t>3,5m² de fibre
400 * 3,5 = 1400m²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<sst xmlns="http://schemas.openxmlformats.org/spreadsheetml/2006/main" count="95" uniqueCount="60">
  <si>
    <t>Approvisionnement</t>
  </si>
  <si>
    <t>Peinture</t>
  </si>
  <si>
    <t>Répartition secondaire</t>
  </si>
  <si>
    <t>Nature de l'UO</t>
  </si>
  <si>
    <t>Le nombre de produits fabriqués</t>
  </si>
  <si>
    <t>Nombre UO</t>
  </si>
  <si>
    <t>Q</t>
  </si>
  <si>
    <t>PU</t>
  </si>
  <si>
    <t>M</t>
  </si>
  <si>
    <t>Achats</t>
  </si>
  <si>
    <t>Centre approvisionnement</t>
  </si>
  <si>
    <t>COUT D'ACHAT</t>
  </si>
  <si>
    <t>FICHES DE STOCKS</t>
  </si>
  <si>
    <t>Stock Initial</t>
  </si>
  <si>
    <t>TOTAL</t>
  </si>
  <si>
    <t>Stock Final</t>
  </si>
  <si>
    <t>MOD Peinture</t>
  </si>
  <si>
    <t>TOTAL CHARGES DIRECTES</t>
  </si>
  <si>
    <t>Centre Peinture</t>
  </si>
  <si>
    <t>TOTAL CHARGES INDIRECTES</t>
  </si>
  <si>
    <t>COUT DE PRODUCTION</t>
  </si>
  <si>
    <t>100€ d'achats</t>
  </si>
  <si>
    <t>Moulage</t>
  </si>
  <si>
    <t>Heures de MOD</t>
  </si>
  <si>
    <t>Finition</t>
  </si>
  <si>
    <t>Distribution</t>
  </si>
  <si>
    <t>Le nombre de produits vendus</t>
  </si>
  <si>
    <t>RESINE</t>
  </si>
  <si>
    <t>FIBRE</t>
  </si>
  <si>
    <t>PEINTURE</t>
  </si>
  <si>
    <t>Consommation de résine</t>
  </si>
  <si>
    <t>Consommation de fibre</t>
  </si>
  <si>
    <t>Consommation de peinture</t>
  </si>
  <si>
    <t>MOD Moulage</t>
  </si>
  <si>
    <t>MOD Finition</t>
  </si>
  <si>
    <t>Centre Moulage</t>
  </si>
  <si>
    <t>Centre Finition</t>
  </si>
  <si>
    <t>Ailes</t>
  </si>
  <si>
    <t>Production</t>
  </si>
  <si>
    <t>Coût de production des ailes vendues</t>
  </si>
  <si>
    <t>Commission</t>
  </si>
  <si>
    <t>Centre distribution</t>
  </si>
  <si>
    <t>CA</t>
  </si>
  <si>
    <t>Cout de revient</t>
  </si>
  <si>
    <t>Coût de revient</t>
  </si>
  <si>
    <t>Résultat Analytique</t>
  </si>
  <si>
    <t>Consommation pour les ailes</t>
  </si>
  <si>
    <t>CUO   (R Sécondaire / Nbre UO)</t>
  </si>
  <si>
    <t>45000 / 1500 = 30€</t>
  </si>
  <si>
    <t xml:space="preserve"> 400    Ailes</t>
  </si>
  <si>
    <t>Les premières lignes du coût de production correspond à la la consommation de matières premières</t>
  </si>
  <si>
    <t>Consommation pour la vente</t>
  </si>
  <si>
    <t>Coût de production des produits vendus</t>
  </si>
  <si>
    <t>Coût de production des produits fabriqués</t>
  </si>
  <si>
    <t>=(12*400) / 60 =&gt; 80</t>
  </si>
  <si>
    <t>=(15*400)/60 =&gt; 100</t>
  </si>
  <si>
    <t>=(33*400)/60   =&gt;  220</t>
  </si>
  <si>
    <t>420 * 460€  =  193200€</t>
  </si>
  <si>
    <r>
      <t xml:space="preserve">Achats </t>
    </r>
    <r>
      <rPr>
        <b/>
        <sz val="11"/>
        <color theme="1"/>
        <rFont val="Calibri"/>
        <family val="2"/>
        <scheme val="minor"/>
      </rPr>
      <t xml:space="preserve"> (Coût d'achat)</t>
    </r>
  </si>
  <si>
    <t>=164 925 / 450   = 366,50€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</si>
</sst>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Fill="1" applyBorder="1"/>
    <xf numFmtId="44" fontId="2" fillId="0" borderId="1" xfId="0" applyNumberFormat="1" applyFont="1" applyBorder="1"/>
    <xf numFmtId="1" fontId="0" fillId="0" borderId="0" xfId="1" applyNumberFormat="1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44" fontId="0" fillId="0" borderId="0" xfId="0" applyNumberFormat="1"/>
    <xf numFmtId="165" fontId="0" fillId="0" borderId="1" xfId="0" applyNumberFormat="1" applyBorder="1"/>
    <xf numFmtId="9" fontId="0" fillId="0" borderId="1" xfId="1" applyNumberFormat="1" applyFont="1" applyBorder="1"/>
    <xf numFmtId="44" fontId="0" fillId="0" borderId="1" xfId="1" applyNumberFormat="1" applyFont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0" fontId="0" fillId="0" borderId="1" xfId="0" applyNumberFormat="1" applyFill="1" applyBorder="1" applyAlignment="1">
      <alignment wrapText="1"/>
    </xf>
    <xf numFmtId="1" fontId="0" fillId="0" borderId="1" xfId="1" applyNumberFormat="1" applyFont="1" applyFill="1" applyBorder="1" applyAlignment="1">
      <alignment horizontal="center" wrapText="1"/>
    </xf>
    <xf numFmtId="44" fontId="0" fillId="0" borderId="1" xfId="0" applyNumberFormat="1" applyFill="1" applyBorder="1" applyAlignment="1">
      <alignment horizontal="center"/>
    </xf>
    <xf numFmtId="44" fontId="0" fillId="0" borderId="1" xfId="0" applyNumberFormat="1" applyFill="1" applyBorder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NumberFormat="1" applyFill="1" applyBorder="1"/>
    <xf numFmtId="44" fontId="0" fillId="2" borderId="1" xfId="0" applyNumberFormat="1" applyFill="1" applyBorder="1"/>
    <xf numFmtId="44" fontId="0" fillId="2" borderId="1" xfId="1" applyFont="1" applyFill="1" applyBorder="1"/>
    <xf numFmtId="44" fontId="2" fillId="2" borderId="1" xfId="0" applyNumberFormat="1" applyFont="1" applyFill="1" applyBorder="1" applyAlignment="1">
      <alignment horizontal="center"/>
    </xf>
    <xf numFmtId="0" fontId="0" fillId="0" borderId="0" xfId="0" quotePrefix="1"/>
    <xf numFmtId="164" fontId="0" fillId="3" borderId="1" xfId="0" applyNumberFormat="1" applyFill="1" applyBorder="1" applyAlignment="1">
      <alignment horizontal="center"/>
    </xf>
    <xf numFmtId="44" fontId="0" fillId="3" borderId="0" xfId="0" applyNumberFormat="1" applyFill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  <xf numFmtId="0" fontId="2" fillId="3" borderId="1" xfId="0" applyFont="1" applyFill="1" applyBorder="1"/>
    <xf numFmtId="44" fontId="2" fillId="3" borderId="1" xfId="1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4" fontId="0" fillId="4" borderId="1" xfId="1" applyFont="1" applyFill="1" applyBorder="1"/>
    <xf numFmtId="0" fontId="2" fillId="4" borderId="1" xfId="0" applyFont="1" applyFill="1" applyBorder="1"/>
    <xf numFmtId="44" fontId="2" fillId="4" borderId="1" xfId="1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/>
    <xf numFmtId="0" fontId="2" fillId="5" borderId="1" xfId="0" applyFont="1" applyFill="1" applyBorder="1"/>
    <xf numFmtId="44" fontId="2" fillId="5" borderId="1" xfId="1" applyFont="1" applyFill="1" applyBorder="1"/>
    <xf numFmtId="0" fontId="0" fillId="6" borderId="1" xfId="0" applyFill="1" applyBorder="1"/>
    <xf numFmtId="44" fontId="0" fillId="6" borderId="1" xfId="0" applyNumberFormat="1" applyFill="1" applyBorder="1"/>
    <xf numFmtId="44" fontId="0" fillId="6" borderId="1" xfId="1" applyFont="1" applyFill="1" applyBorder="1"/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 wrapText="1"/>
    </xf>
    <xf numFmtId="1" fontId="0" fillId="7" borderId="1" xfId="1" applyNumberFormat="1" applyFont="1" applyFill="1" applyBorder="1" applyAlignment="1">
      <alignment horizontal="center" wrapText="1"/>
    </xf>
    <xf numFmtId="44" fontId="0" fillId="7" borderId="1" xfId="0" applyNumberFormat="1" applyFill="1" applyBorder="1" applyAlignment="1">
      <alignment horizontal="center"/>
    </xf>
    <xf numFmtId="0" fontId="0" fillId="7" borderId="1" xfId="0" applyFill="1" applyBorder="1"/>
    <xf numFmtId="44" fontId="0" fillId="7" borderId="1" xfId="1" applyFont="1" applyFill="1" applyBorder="1"/>
    <xf numFmtId="0" fontId="2" fillId="7" borderId="1" xfId="0" applyFont="1" applyFill="1" applyBorder="1"/>
    <xf numFmtId="44" fontId="2" fillId="7" borderId="1" xfId="1" applyFont="1" applyFill="1" applyBorder="1"/>
    <xf numFmtId="44" fontId="2" fillId="3" borderId="1" xfId="0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44" fontId="2" fillId="0" borderId="0" xfId="1" applyFont="1" applyFill="1" applyBorder="1"/>
    <xf numFmtId="0" fontId="0" fillId="8" borderId="1" xfId="0" applyFill="1" applyBorder="1"/>
    <xf numFmtId="44" fontId="0" fillId="8" borderId="1" xfId="1" applyFont="1" applyFill="1" applyBorder="1"/>
    <xf numFmtId="44" fontId="0" fillId="0" borderId="1" xfId="1" applyFont="1" applyFill="1" applyBorder="1"/>
    <xf numFmtId="44" fontId="2" fillId="3" borderId="1" xfId="1" applyNumberFormat="1" applyFont="1" applyFill="1" applyBorder="1"/>
    <xf numFmtId="0" fontId="6" fillId="0" borderId="1" xfId="0" applyFont="1" applyBorder="1"/>
    <xf numFmtId="0" fontId="6" fillId="3" borderId="1" xfId="0" applyFont="1" applyFill="1" applyBorder="1"/>
    <xf numFmtId="44" fontId="6" fillId="3" borderId="1" xfId="1" applyFont="1" applyFill="1" applyBorder="1"/>
    <xf numFmtId="0" fontId="6" fillId="4" borderId="1" xfId="0" applyFont="1" applyFill="1" applyBorder="1"/>
    <xf numFmtId="44" fontId="6" fillId="4" borderId="1" xfId="1" applyFont="1" applyFill="1" applyBorder="1"/>
    <xf numFmtId="0" fontId="6" fillId="5" borderId="1" xfId="0" applyFont="1" applyFill="1" applyBorder="1"/>
    <xf numFmtId="44" fontId="6" fillId="5" borderId="1" xfId="1" applyFont="1" applyFill="1" applyBorder="1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649432</xdr:colOff>
      <xdr:row>7</xdr:row>
      <xdr:rowOff>43295</xdr:rowOff>
    </xdr:from>
    <xdr:to>
      <xdr:col>3</xdr:col>
      <xdr:colOff>225136</xdr:colOff>
      <xdr:row>13</xdr:row>
      <xdr:rowOff>155864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19C0D591-AAEB-45F1-89DE-6CD39240F48C}"/>
            </a:ext>
          </a:extLst>
        </xdr:cNvPr>
        <xdr:cNvCxnSpPr/>
      </xdr:nvCxnSpPr>
      <xdr:spPr>
        <a:xfrm>
          <a:off x="2831523" y="1757795"/>
          <a:ext cx="995795" cy="12555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1045441</xdr:colOff>
      <xdr:row>36</xdr:row>
      <xdr:rowOff>5773</xdr:rowOff>
    </xdr:from>
    <xdr:to>
      <xdr:col>5</xdr:col>
      <xdr:colOff>406400</xdr:colOff>
      <xdr:row>38</xdr:row>
      <xdr:rowOff>177800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22496488-6574-42BB-9A80-0FB1E2386503}"/>
            </a:ext>
          </a:extLst>
        </xdr:cNvPr>
        <xdr:cNvSpPr/>
      </xdr:nvSpPr>
      <xdr:spPr>
        <a:xfrm>
          <a:off x="6080991" y="6101773"/>
          <a:ext cx="421409" cy="5530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666750</xdr:colOff>
      <xdr:row>55</xdr:row>
      <xdr:rowOff>88900</xdr:rowOff>
    </xdr:from>
    <xdr:to>
      <xdr:col>2</xdr:col>
      <xdr:colOff>1022350</xdr:colOff>
      <xdr:row>62</xdr:row>
      <xdr:rowOff>139700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605FD66-921B-4625-AB74-E0E233BB9474}"/>
            </a:ext>
          </a:extLst>
        </xdr:cNvPr>
        <xdr:cNvCxnSpPr/>
      </xdr:nvCxnSpPr>
      <xdr:spPr>
        <a:xfrm>
          <a:off x="3613150" y="9804400"/>
          <a:ext cx="355600" cy="1384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4:M72"/>
  <sheetViews>
    <sheetView showGridLines="0" tabSelected="1" topLeftCell="A46" zoomScale="110" zoomScaleNormal="110" workbookViewId="0">
      <selection activeCell="I58" sqref="I58"/>
    </sheetView>
  </sheetViews>
  <sheetFormatPr baseColWidth="10" defaultRowHeight="14.4" x14ac:dyDescent="0.3"/>
  <cols>
    <col min="2" max="2" width="32.6640625" bestFit="1" customWidth="1"/>
    <col min="3" max="3" width="21.33203125" customWidth="1"/>
    <col min="4" max="4" width="10.44140625" bestFit="1" customWidth="1"/>
    <col min="5" max="5" width="15.88671875" customWidth="1"/>
    <col min="6" max="6" width="17.33203125" customWidth="1"/>
    <col min="7" max="7" width="16.33203125" customWidth="1"/>
    <col min="8" max="8" width="15" bestFit="1" customWidth="1"/>
    <col min="9" max="9" width="9.6640625" customWidth="1"/>
    <col min="10" max="10" width="10.33203125" customWidth="1"/>
    <col min="11" max="11" width="15" bestFit="1" customWidth="1"/>
    <col min="12" max="12" width="13.88671875" bestFit="1" customWidth="1"/>
    <col min="13" max="13" width="11.44140625" bestFit="1" customWidth="1"/>
  </cols>
  <sheetData>
    <row r="4" spans="2:13" x14ac:dyDescent="0.3">
      <c r="B4" s="16"/>
      <c r="C4" s="22" t="s">
        <v>0</v>
      </c>
      <c r="D4" s="50" t="s">
        <v>22</v>
      </c>
      <c r="E4" s="50" t="s">
        <v>1</v>
      </c>
      <c r="F4" s="50" t="s">
        <v>24</v>
      </c>
      <c r="G4" s="10" t="s">
        <v>25</v>
      </c>
    </row>
    <row r="5" spans="2:13" x14ac:dyDescent="0.3">
      <c r="B5" s="16" t="s">
        <v>2</v>
      </c>
      <c r="C5" s="30">
        <v>45000</v>
      </c>
      <c r="D5" s="51">
        <v>2760</v>
      </c>
      <c r="E5" s="51">
        <v>2325</v>
      </c>
      <c r="F5" s="51">
        <v>6500</v>
      </c>
      <c r="G5" s="11">
        <v>7800</v>
      </c>
    </row>
    <row r="6" spans="2:13" ht="28.8" x14ac:dyDescent="0.3">
      <c r="B6" s="18" t="s">
        <v>3</v>
      </c>
      <c r="C6" s="23" t="s">
        <v>21</v>
      </c>
      <c r="D6" s="52" t="s">
        <v>23</v>
      </c>
      <c r="E6" s="52" t="s">
        <v>23</v>
      </c>
      <c r="F6" s="53" t="s">
        <v>4</v>
      </c>
      <c r="G6" s="19" t="s">
        <v>26</v>
      </c>
    </row>
    <row r="7" spans="2:13" x14ac:dyDescent="0.3">
      <c r="B7" s="18" t="s">
        <v>5</v>
      </c>
      <c r="C7" s="23">
        <v>1500</v>
      </c>
      <c r="D7" s="52">
        <v>345</v>
      </c>
      <c r="E7" s="52">
        <v>155</v>
      </c>
      <c r="F7" s="53">
        <v>650</v>
      </c>
      <c r="G7" s="19">
        <f>7800/10*0.8</f>
        <v>624</v>
      </c>
    </row>
    <row r="8" spans="2:13" x14ac:dyDescent="0.3">
      <c r="B8" s="16" t="s">
        <v>47</v>
      </c>
      <c r="C8" s="28">
        <f>C5/C7</f>
        <v>30</v>
      </c>
      <c r="D8" s="54">
        <f>D5/D7</f>
        <v>8</v>
      </c>
      <c r="E8" s="54">
        <f>E5/E7</f>
        <v>15</v>
      </c>
      <c r="F8" s="54">
        <f>F5/F7</f>
        <v>10</v>
      </c>
      <c r="G8" s="20">
        <f>G5/G7</f>
        <v>12.5</v>
      </c>
    </row>
    <row r="9" spans="2:13" x14ac:dyDescent="0.3">
      <c r="C9" s="29" t="s">
        <v>48</v>
      </c>
      <c r="G9" s="9"/>
    </row>
    <row r="11" spans="2:13" x14ac:dyDescent="0.3">
      <c r="B11" s="1"/>
      <c r="C11" s="74" t="s">
        <v>27</v>
      </c>
      <c r="D11" s="74"/>
      <c r="E11" s="74"/>
      <c r="F11" s="74" t="s">
        <v>28</v>
      </c>
      <c r="G11" s="74"/>
      <c r="H11" s="74"/>
      <c r="I11" s="74" t="s">
        <v>29</v>
      </c>
      <c r="J11" s="74"/>
      <c r="K11" s="74"/>
    </row>
    <row r="12" spans="2:13" x14ac:dyDescent="0.3">
      <c r="B12" s="1"/>
      <c r="C12" s="2" t="s">
        <v>6</v>
      </c>
      <c r="D12" s="2" t="s">
        <v>7</v>
      </c>
      <c r="E12" s="2" t="s">
        <v>8</v>
      </c>
      <c r="F12" s="2" t="s">
        <v>6</v>
      </c>
      <c r="G12" s="2" t="s">
        <v>7</v>
      </c>
      <c r="H12" s="2" t="s">
        <v>8</v>
      </c>
      <c r="I12" s="2" t="s">
        <v>6</v>
      </c>
      <c r="J12" s="2" t="s">
        <v>7</v>
      </c>
      <c r="K12" s="2" t="s">
        <v>8</v>
      </c>
    </row>
    <row r="13" spans="2:13" x14ac:dyDescent="0.3">
      <c r="B13" s="1" t="s">
        <v>9</v>
      </c>
      <c r="C13" s="1">
        <v>1500</v>
      </c>
      <c r="D13" s="13">
        <v>9</v>
      </c>
      <c r="E13" s="6">
        <f>+C13*D13</f>
        <v>13500</v>
      </c>
      <c r="F13" s="1">
        <v>2500</v>
      </c>
      <c r="G13" s="13">
        <v>25</v>
      </c>
      <c r="H13" s="6">
        <f>+F13*G13</f>
        <v>62500</v>
      </c>
      <c r="I13" s="1">
        <v>1000</v>
      </c>
      <c r="J13" s="13">
        <v>74</v>
      </c>
      <c r="K13" s="6">
        <f>+I13*J13</f>
        <v>74000</v>
      </c>
      <c r="L13" s="12"/>
      <c r="M13" s="12"/>
    </row>
    <row r="14" spans="2:13" x14ac:dyDescent="0.3">
      <c r="B14" s="24" t="s">
        <v>10</v>
      </c>
      <c r="C14" s="25">
        <f>13500/100</f>
        <v>135</v>
      </c>
      <c r="D14" s="26">
        <v>30</v>
      </c>
      <c r="E14" s="27">
        <f>C14*D14</f>
        <v>4050</v>
      </c>
      <c r="F14" s="24">
        <f>62500/100</f>
        <v>625</v>
      </c>
      <c r="G14" s="26">
        <v>30</v>
      </c>
      <c r="H14" s="26">
        <f>F14*G14</f>
        <v>18750</v>
      </c>
      <c r="I14" s="25">
        <f>74000/100</f>
        <v>740</v>
      </c>
      <c r="J14" s="26">
        <v>30</v>
      </c>
      <c r="K14" s="27">
        <f>I14*J14</f>
        <v>22200</v>
      </c>
      <c r="L14" s="31">
        <f>E14+H14+K14</f>
        <v>45000</v>
      </c>
    </row>
    <row r="15" spans="2:13" x14ac:dyDescent="0.3">
      <c r="B15" s="5" t="s">
        <v>11</v>
      </c>
      <c r="C15" s="47">
        <v>1500</v>
      </c>
      <c r="D15" s="48">
        <f>E15/C15</f>
        <v>11.7</v>
      </c>
      <c r="E15" s="48">
        <f>E13+E14</f>
        <v>17550</v>
      </c>
      <c r="F15" s="16">
        <v>2500</v>
      </c>
      <c r="G15" s="21">
        <f>H15/F15</f>
        <v>32.5</v>
      </c>
      <c r="H15" s="21">
        <f>H13+H14</f>
        <v>81250</v>
      </c>
      <c r="I15" s="16">
        <f>I13</f>
        <v>1000</v>
      </c>
      <c r="J15" s="21">
        <f>K15/I15</f>
        <v>96.2</v>
      </c>
      <c r="K15" s="21">
        <f>K13+K14</f>
        <v>96200</v>
      </c>
    </row>
    <row r="20" spans="2:11" x14ac:dyDescent="0.3">
      <c r="B20" s="4" t="s">
        <v>12</v>
      </c>
      <c r="C20" s="79" t="str">
        <f>+C11</f>
        <v>RESINE</v>
      </c>
      <c r="D20" s="79"/>
      <c r="E20" s="79"/>
      <c r="F20" s="80" t="str">
        <f>+F11</f>
        <v>FIBRE</v>
      </c>
      <c r="G20" s="80"/>
      <c r="H20" s="80"/>
      <c r="I20" s="75" t="str">
        <f>+I11</f>
        <v>PEINTURE</v>
      </c>
      <c r="J20" s="75"/>
      <c r="K20" s="75"/>
    </row>
    <row r="21" spans="2:11" x14ac:dyDescent="0.3">
      <c r="B21" s="1"/>
      <c r="C21" s="32" t="s">
        <v>6</v>
      </c>
      <c r="D21" s="32" t="s">
        <v>7</v>
      </c>
      <c r="E21" s="32" t="s">
        <v>8</v>
      </c>
      <c r="F21" s="37" t="s">
        <v>6</v>
      </c>
      <c r="G21" s="37" t="s">
        <v>7</v>
      </c>
      <c r="H21" s="37" t="s">
        <v>8</v>
      </c>
      <c r="I21" s="42" t="s">
        <v>6</v>
      </c>
      <c r="J21" s="42" t="s">
        <v>7</v>
      </c>
      <c r="K21" s="42" t="s">
        <v>8</v>
      </c>
    </row>
    <row r="22" spans="2:11" x14ac:dyDescent="0.3">
      <c r="B22" s="1" t="s">
        <v>13</v>
      </c>
      <c r="C22" s="33">
        <v>250</v>
      </c>
      <c r="D22" s="34">
        <v>10</v>
      </c>
      <c r="E22" s="34">
        <f>C22*D22</f>
        <v>2500</v>
      </c>
      <c r="F22" s="38">
        <v>300</v>
      </c>
      <c r="G22" s="39">
        <v>30</v>
      </c>
      <c r="H22" s="39">
        <f>F22*G22</f>
        <v>9000</v>
      </c>
      <c r="I22" s="43">
        <v>400</v>
      </c>
      <c r="J22" s="44">
        <v>90</v>
      </c>
      <c r="K22" s="44">
        <f>I22*J22</f>
        <v>36000</v>
      </c>
    </row>
    <row r="23" spans="2:11" x14ac:dyDescent="0.3">
      <c r="B23" s="1" t="s">
        <v>58</v>
      </c>
      <c r="C23" s="47">
        <f>C15</f>
        <v>1500</v>
      </c>
      <c r="D23" s="49">
        <f>D15</f>
        <v>11.7</v>
      </c>
      <c r="E23" s="49">
        <f>E15</f>
        <v>17550</v>
      </c>
      <c r="F23" s="38">
        <v>2500</v>
      </c>
      <c r="G23" s="39">
        <f>G15</f>
        <v>32.5</v>
      </c>
      <c r="H23" s="39">
        <f>F23*G23</f>
        <v>81250</v>
      </c>
      <c r="I23" s="43">
        <v>1000</v>
      </c>
      <c r="J23" s="44">
        <f>J15</f>
        <v>96.2</v>
      </c>
      <c r="K23" s="44">
        <f>I23*J23</f>
        <v>96200</v>
      </c>
    </row>
    <row r="24" spans="2:11" x14ac:dyDescent="0.3">
      <c r="B24" s="5" t="s">
        <v>14</v>
      </c>
      <c r="C24" s="35">
        <f>C22+C23</f>
        <v>1750</v>
      </c>
      <c r="D24" s="66">
        <f>E24/C24</f>
        <v>11.457142857142857</v>
      </c>
      <c r="E24" s="36">
        <f>E22+E23</f>
        <v>20050</v>
      </c>
      <c r="F24" s="40">
        <f>F22+F23</f>
        <v>2800</v>
      </c>
      <c r="G24" s="41">
        <f>H24/F24</f>
        <v>32.232142857142854</v>
      </c>
      <c r="H24" s="41">
        <f>H22+H23</f>
        <v>90250</v>
      </c>
      <c r="I24" s="45">
        <f>I22+I23</f>
        <v>1400</v>
      </c>
      <c r="J24" s="46">
        <f>K24/I24</f>
        <v>94.428571428571431</v>
      </c>
      <c r="K24" s="46">
        <f>K22+K23</f>
        <v>132200</v>
      </c>
    </row>
    <row r="25" spans="2:11" ht="18" x14ac:dyDescent="0.35">
      <c r="B25" s="67" t="s">
        <v>46</v>
      </c>
      <c r="C25" s="68">
        <f>2.5*400</f>
        <v>1000</v>
      </c>
      <c r="D25" s="69">
        <v>11.46</v>
      </c>
      <c r="E25" s="69">
        <f>C25*D25</f>
        <v>11460</v>
      </c>
      <c r="F25" s="70">
        <f>400*3.5</f>
        <v>1400</v>
      </c>
      <c r="G25" s="71">
        <v>32.229999999999997</v>
      </c>
      <c r="H25" s="71">
        <f>F25*G25</f>
        <v>45121.999999999993</v>
      </c>
      <c r="I25" s="72">
        <f>400*2</f>
        <v>800</v>
      </c>
      <c r="J25" s="73">
        <v>94.43</v>
      </c>
      <c r="K25" s="73">
        <f>I25*J25</f>
        <v>75544</v>
      </c>
    </row>
    <row r="26" spans="2:11" x14ac:dyDescent="0.3">
      <c r="B26" s="1" t="s">
        <v>15</v>
      </c>
      <c r="C26" s="33">
        <v>750</v>
      </c>
      <c r="D26" s="34"/>
      <c r="E26" s="34">
        <f>E24-E25</f>
        <v>8590</v>
      </c>
      <c r="F26" s="38">
        <f>F24-F25</f>
        <v>1400</v>
      </c>
      <c r="G26" s="39"/>
      <c r="H26" s="39">
        <f>H24-H25</f>
        <v>45128.000000000007</v>
      </c>
      <c r="I26" s="43">
        <f>I24-I25</f>
        <v>600</v>
      </c>
      <c r="J26" s="44">
        <f>J25</f>
        <v>94.43</v>
      </c>
      <c r="K26" s="44">
        <f>K24-K25</f>
        <v>56656</v>
      </c>
    </row>
    <row r="27" spans="2:11" x14ac:dyDescent="0.3">
      <c r="B27" s="5" t="s">
        <v>14</v>
      </c>
      <c r="C27" s="35">
        <f>C25+C26</f>
        <v>1750</v>
      </c>
      <c r="D27" s="36"/>
      <c r="E27" s="36">
        <f>E25+E26</f>
        <v>20050</v>
      </c>
      <c r="F27" s="40">
        <v>1400</v>
      </c>
      <c r="G27" s="41"/>
      <c r="H27" s="41">
        <f>H25+H26</f>
        <v>90250</v>
      </c>
      <c r="I27" s="45">
        <f>I25+I26</f>
        <v>1400</v>
      </c>
      <c r="J27" s="46"/>
      <c r="K27" s="46">
        <f>K25+K26</f>
        <v>132200</v>
      </c>
    </row>
    <row r="28" spans="2:11" x14ac:dyDescent="0.3">
      <c r="B28" s="60"/>
      <c r="C28" s="61"/>
      <c r="D28" s="62"/>
      <c r="E28" s="62"/>
      <c r="F28" s="61"/>
      <c r="G28" s="62"/>
      <c r="H28" s="62"/>
      <c r="I28" s="61"/>
      <c r="J28" s="62"/>
      <c r="K28" s="62"/>
    </row>
    <row r="29" spans="2:11" x14ac:dyDescent="0.3">
      <c r="B29" s="60"/>
      <c r="C29" s="61"/>
      <c r="D29" s="62"/>
      <c r="E29" s="62"/>
      <c r="F29" s="61"/>
      <c r="G29" s="62"/>
      <c r="H29" s="62"/>
      <c r="I29" s="61"/>
      <c r="J29" s="62"/>
      <c r="K29" s="62"/>
    </row>
    <row r="30" spans="2:11" x14ac:dyDescent="0.3">
      <c r="B30" s="60"/>
      <c r="C30" s="61"/>
      <c r="D30" s="62"/>
      <c r="E30" s="62"/>
      <c r="F30" s="61"/>
      <c r="G30" s="62"/>
      <c r="H30" s="62"/>
      <c r="I30" s="61"/>
      <c r="J30" s="62"/>
      <c r="K30" s="62"/>
    </row>
    <row r="31" spans="2:11" x14ac:dyDescent="0.3">
      <c r="B31" s="60"/>
      <c r="C31" s="61"/>
      <c r="D31" s="62"/>
      <c r="E31" s="62"/>
      <c r="F31" s="61"/>
      <c r="G31" s="62"/>
      <c r="H31" s="62"/>
      <c r="I31" s="61"/>
      <c r="J31" s="62"/>
      <c r="K31" s="62"/>
    </row>
    <row r="32" spans="2:11" x14ac:dyDescent="0.3">
      <c r="B32" s="60"/>
      <c r="C32" s="61"/>
      <c r="D32" s="62"/>
      <c r="E32" s="62"/>
      <c r="F32" s="61"/>
      <c r="G32" s="62"/>
      <c r="H32" s="62"/>
      <c r="I32" s="61"/>
      <c r="J32" s="62"/>
      <c r="K32" s="62"/>
    </row>
    <row r="33" spans="2:11" x14ac:dyDescent="0.3">
      <c r="B33" s="60"/>
      <c r="C33" s="61"/>
      <c r="D33" s="62"/>
      <c r="E33" s="62"/>
      <c r="F33" s="61"/>
      <c r="G33" s="62"/>
      <c r="H33" s="62"/>
      <c r="I33" s="61"/>
      <c r="J33" s="62"/>
      <c r="K33" s="62"/>
    </row>
    <row r="35" spans="2:11" x14ac:dyDescent="0.3">
      <c r="B35" s="1"/>
      <c r="C35" s="74" t="s">
        <v>49</v>
      </c>
      <c r="D35" s="74"/>
      <c r="E35" s="74"/>
    </row>
    <row r="36" spans="2:11" x14ac:dyDescent="0.3">
      <c r="B36" s="1"/>
      <c r="C36" s="2" t="s">
        <v>6</v>
      </c>
      <c r="D36" s="2" t="s">
        <v>7</v>
      </c>
      <c r="E36" s="2" t="s">
        <v>8</v>
      </c>
    </row>
    <row r="37" spans="2:11" x14ac:dyDescent="0.3">
      <c r="B37" s="1" t="s">
        <v>30</v>
      </c>
      <c r="C37" s="1">
        <v>1000</v>
      </c>
      <c r="D37" s="3">
        <v>11.46</v>
      </c>
      <c r="E37" s="3">
        <f t="shared" ref="E37:E42" si="0">C37*D37</f>
        <v>11460</v>
      </c>
    </row>
    <row r="38" spans="2:11" x14ac:dyDescent="0.3">
      <c r="B38" s="1" t="s">
        <v>31</v>
      </c>
      <c r="C38" s="1">
        <f>F25</f>
        <v>1400</v>
      </c>
      <c r="D38" s="3">
        <v>32.229999999999997</v>
      </c>
      <c r="E38" s="3">
        <f t="shared" si="0"/>
        <v>45121.999999999993</v>
      </c>
      <c r="G38" t="s">
        <v>50</v>
      </c>
    </row>
    <row r="39" spans="2:11" x14ac:dyDescent="0.3">
      <c r="B39" s="1" t="s">
        <v>32</v>
      </c>
      <c r="C39" s="1">
        <f>I25</f>
        <v>800</v>
      </c>
      <c r="D39" s="3">
        <v>94.43</v>
      </c>
      <c r="E39" s="3">
        <f t="shared" si="0"/>
        <v>75544</v>
      </c>
    </row>
    <row r="40" spans="2:11" x14ac:dyDescent="0.3">
      <c r="B40" s="1" t="s">
        <v>33</v>
      </c>
      <c r="C40" s="1">
        <v>220</v>
      </c>
      <c r="D40" s="65">
        <v>18</v>
      </c>
      <c r="E40" s="3">
        <f t="shared" si="0"/>
        <v>3960</v>
      </c>
      <c r="F40" s="29" t="s">
        <v>56</v>
      </c>
    </row>
    <row r="41" spans="2:11" x14ac:dyDescent="0.3">
      <c r="B41" s="1" t="s">
        <v>16</v>
      </c>
      <c r="C41" s="1">
        <f>12*400/60</f>
        <v>80</v>
      </c>
      <c r="D41" s="65">
        <v>16</v>
      </c>
      <c r="E41" s="3">
        <f t="shared" si="0"/>
        <v>1280</v>
      </c>
      <c r="F41" s="29" t="s">
        <v>54</v>
      </c>
    </row>
    <row r="42" spans="2:11" x14ac:dyDescent="0.3">
      <c r="B42" s="1" t="s">
        <v>34</v>
      </c>
      <c r="C42" s="1">
        <f>15*400/60</f>
        <v>100</v>
      </c>
      <c r="D42" s="65">
        <v>20</v>
      </c>
      <c r="E42" s="3">
        <f t="shared" si="0"/>
        <v>2000</v>
      </c>
      <c r="F42" s="29" t="s">
        <v>55</v>
      </c>
    </row>
    <row r="43" spans="2:11" x14ac:dyDescent="0.3">
      <c r="B43" s="5" t="s">
        <v>17</v>
      </c>
      <c r="C43" s="5">
        <v>400</v>
      </c>
      <c r="D43" s="6">
        <f>E43/C43</f>
        <v>348.41500000000002</v>
      </c>
      <c r="E43" s="6">
        <f>SUM(E37:E42)</f>
        <v>139366</v>
      </c>
    </row>
    <row r="44" spans="2:11" x14ac:dyDescent="0.3">
      <c r="B44" s="55" t="s">
        <v>35</v>
      </c>
      <c r="C44" s="55">
        <v>220</v>
      </c>
      <c r="D44" s="56">
        <f>D8</f>
        <v>8</v>
      </c>
      <c r="E44" s="56">
        <f>C44*D44</f>
        <v>1760</v>
      </c>
    </row>
    <row r="45" spans="2:11" x14ac:dyDescent="0.3">
      <c r="B45" s="55" t="s">
        <v>18</v>
      </c>
      <c r="C45" s="55">
        <v>80</v>
      </c>
      <c r="D45" s="56">
        <f>E8</f>
        <v>15</v>
      </c>
      <c r="E45" s="56">
        <f>C45*D45</f>
        <v>1200</v>
      </c>
    </row>
    <row r="46" spans="2:11" x14ac:dyDescent="0.3">
      <c r="B46" s="55" t="s">
        <v>36</v>
      </c>
      <c r="C46" s="55">
        <v>400</v>
      </c>
      <c r="D46" s="56">
        <f>F8</f>
        <v>10</v>
      </c>
      <c r="E46" s="56">
        <f>C46*D46</f>
        <v>4000</v>
      </c>
    </row>
    <row r="47" spans="2:11" x14ac:dyDescent="0.3">
      <c r="B47" s="57" t="s">
        <v>19</v>
      </c>
      <c r="C47" s="57">
        <v>400</v>
      </c>
      <c r="D47" s="58">
        <f>E47/C47</f>
        <v>17.399999999999999</v>
      </c>
      <c r="E47" s="58">
        <f>SUM(E44:E46)</f>
        <v>6960</v>
      </c>
    </row>
    <row r="48" spans="2:11" x14ac:dyDescent="0.3">
      <c r="B48" s="7" t="s">
        <v>20</v>
      </c>
      <c r="C48" s="5">
        <v>400</v>
      </c>
      <c r="D48" s="59">
        <f>E48/C48</f>
        <v>365.815</v>
      </c>
      <c r="E48" s="8">
        <f>E43+E47</f>
        <v>146326</v>
      </c>
      <c r="F48" t="s">
        <v>53</v>
      </c>
    </row>
    <row r="51" spans="2:6" x14ac:dyDescent="0.3">
      <c r="B51" s="4" t="s">
        <v>12</v>
      </c>
      <c r="C51" s="74" t="s">
        <v>37</v>
      </c>
      <c r="D51" s="74"/>
      <c r="E51" s="74"/>
    </row>
    <row r="52" spans="2:6" x14ac:dyDescent="0.3">
      <c r="B52" s="1"/>
      <c r="C52" s="2" t="s">
        <v>6</v>
      </c>
      <c r="D52" s="2" t="s">
        <v>7</v>
      </c>
      <c r="E52" s="2" t="s">
        <v>8</v>
      </c>
    </row>
    <row r="53" spans="2:6" x14ac:dyDescent="0.3">
      <c r="B53" s="1" t="s">
        <v>13</v>
      </c>
      <c r="C53" s="1">
        <v>50</v>
      </c>
      <c r="D53" s="3">
        <v>372</v>
      </c>
      <c r="E53" s="3">
        <f>C53*D53</f>
        <v>18600</v>
      </c>
    </row>
    <row r="54" spans="2:6" x14ac:dyDescent="0.3">
      <c r="B54" s="1" t="s">
        <v>38</v>
      </c>
      <c r="C54" s="1">
        <v>400</v>
      </c>
      <c r="D54" s="3">
        <f>D48</f>
        <v>365.815</v>
      </c>
      <c r="E54" s="3">
        <f>C54*D54</f>
        <v>146326</v>
      </c>
    </row>
    <row r="55" spans="2:6" x14ac:dyDescent="0.3">
      <c r="B55" s="5" t="s">
        <v>14</v>
      </c>
      <c r="C55" s="5">
        <f>C53+C54</f>
        <v>450</v>
      </c>
      <c r="D55" s="6">
        <f>E55/C55</f>
        <v>366.5022222222222</v>
      </c>
      <c r="E55" s="6">
        <f>E53+E54</f>
        <v>164926</v>
      </c>
      <c r="F55" s="29" t="s">
        <v>59</v>
      </c>
    </row>
    <row r="56" spans="2:6" x14ac:dyDescent="0.3">
      <c r="B56" s="63" t="s">
        <v>51</v>
      </c>
      <c r="C56" s="63">
        <v>420</v>
      </c>
      <c r="D56" s="64">
        <f>D55</f>
        <v>366.5022222222222</v>
      </c>
      <c r="E56" s="64">
        <f>C56*D56</f>
        <v>153930.93333333332</v>
      </c>
      <c r="F56" t="s">
        <v>52</v>
      </c>
    </row>
    <row r="57" spans="2:6" x14ac:dyDescent="0.3">
      <c r="B57" s="1"/>
      <c r="C57" s="1"/>
      <c r="D57" s="3"/>
      <c r="E57" s="3"/>
    </row>
    <row r="58" spans="2:6" x14ac:dyDescent="0.3">
      <c r="B58" s="5" t="s">
        <v>14</v>
      </c>
      <c r="C58" s="5"/>
      <c r="D58" s="6"/>
      <c r="E58" s="6"/>
    </row>
    <row r="61" spans="2:6" x14ac:dyDescent="0.3">
      <c r="B61" s="1"/>
      <c r="C61" s="76" t="s">
        <v>37</v>
      </c>
      <c r="D61" s="77"/>
      <c r="E61" s="78"/>
    </row>
    <row r="62" spans="2:6" x14ac:dyDescent="0.3">
      <c r="B62" s="1"/>
      <c r="C62" s="17" t="s">
        <v>6</v>
      </c>
      <c r="D62" s="17" t="s">
        <v>7</v>
      </c>
      <c r="E62" s="17" t="s">
        <v>8</v>
      </c>
    </row>
    <row r="63" spans="2:6" x14ac:dyDescent="0.3">
      <c r="B63" s="63" t="s">
        <v>39</v>
      </c>
      <c r="C63" s="63">
        <f>C56</f>
        <v>420</v>
      </c>
      <c r="D63" s="64">
        <f>D56</f>
        <v>366.5022222222222</v>
      </c>
      <c r="E63" s="64">
        <f>C63*D63</f>
        <v>153930.93333333332</v>
      </c>
    </row>
    <row r="64" spans="2:6" x14ac:dyDescent="0.3">
      <c r="B64" s="1" t="s">
        <v>40</v>
      </c>
      <c r="C64" s="1">
        <f>420*460</f>
        <v>193200</v>
      </c>
      <c r="D64" s="14">
        <v>0.05</v>
      </c>
      <c r="E64" s="3">
        <f>C64*D64</f>
        <v>9660</v>
      </c>
      <c r="F64" s="29" t="s">
        <v>57</v>
      </c>
    </row>
    <row r="65" spans="2:5" x14ac:dyDescent="0.3">
      <c r="B65" s="1" t="s">
        <v>41</v>
      </c>
      <c r="C65" s="1">
        <v>420</v>
      </c>
      <c r="D65" s="3">
        <v>12.5</v>
      </c>
      <c r="E65" s="3">
        <f>C65*D65</f>
        <v>5250</v>
      </c>
    </row>
    <row r="66" spans="2:5" x14ac:dyDescent="0.3">
      <c r="B66" s="5" t="s">
        <v>44</v>
      </c>
      <c r="C66" s="5">
        <v>420</v>
      </c>
      <c r="D66" s="6">
        <f>E66/C66</f>
        <v>402.0022222222222</v>
      </c>
      <c r="E66" s="6">
        <f>SUM(E63:E65)</f>
        <v>168840.93333333332</v>
      </c>
    </row>
    <row r="68" spans="2:5" x14ac:dyDescent="0.3">
      <c r="B68" s="1"/>
      <c r="C68" s="74" t="s">
        <v>37</v>
      </c>
      <c r="D68" s="74"/>
      <c r="E68" s="74"/>
    </row>
    <row r="69" spans="2:5" x14ac:dyDescent="0.3">
      <c r="B69" s="1"/>
      <c r="C69" s="2" t="s">
        <v>6</v>
      </c>
      <c r="D69" s="2" t="s">
        <v>7</v>
      </c>
      <c r="E69" s="2" t="s">
        <v>8</v>
      </c>
    </row>
    <row r="70" spans="2:5" x14ac:dyDescent="0.3">
      <c r="B70" s="1" t="s">
        <v>42</v>
      </c>
      <c r="C70" s="1">
        <v>420</v>
      </c>
      <c r="D70" s="3">
        <v>460</v>
      </c>
      <c r="E70" s="3">
        <f>C70*D70</f>
        <v>193200</v>
      </c>
    </row>
    <row r="71" spans="2:5" x14ac:dyDescent="0.3">
      <c r="B71" s="1" t="s">
        <v>43</v>
      </c>
      <c r="C71" s="1">
        <f>C70</f>
        <v>420</v>
      </c>
      <c r="D71" s="15">
        <f>D66</f>
        <v>402.0022222222222</v>
      </c>
      <c r="E71" s="3">
        <f>C71*D71</f>
        <v>168840.93333333332</v>
      </c>
    </row>
    <row r="72" spans="2:5" x14ac:dyDescent="0.3">
      <c r="B72" s="5" t="s">
        <v>45</v>
      </c>
      <c r="C72" s="5">
        <f>C71</f>
        <v>420</v>
      </c>
      <c r="D72" s="6">
        <f>E72/C72</f>
        <v>57.997777777777813</v>
      </c>
      <c r="E72" s="6">
        <f>E70-E71</f>
        <v>24359.06666666668</v>
      </c>
    </row>
  </sheetData>
  <mergeCells count="10">
    <mergeCell ref="I11:K11"/>
    <mergeCell ref="I20:K20"/>
    <mergeCell ref="C51:E51"/>
    <mergeCell ref="C61:E61"/>
    <mergeCell ref="C68:E68"/>
    <mergeCell ref="C11:E11"/>
    <mergeCell ref="F11:H11"/>
    <mergeCell ref="C20:E20"/>
    <mergeCell ref="F20:H20"/>
    <mergeCell ref="C35:E35"/>
  </mergeCells>
  <pageMargins left="0.7" right="0.7" top="0.75" bottom="0.75" header="0.3" footer="0.3"/>
  <pageSetup paperSize="9" scale="6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Exercice 4</vt:lpstr>
      <vt:lpstr>'Exercice 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 Noel</cp:lastModifiedBy>
  <cp:lastPrinted>2021-06-28T13:05:30Z</cp:lastPrinted>
  <dcterms:created xsi:type="dcterms:W3CDTF">2019-01-14T13:38:23Z</dcterms:created>
  <dcterms:modified xsi:type="dcterms:W3CDTF">2025-05-02T09:15:17Z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174d82a5-3908-4baf-ad0d-74219c1112e8</vt:lpwstr>
  </property>
</Properties>
</file>