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eme 1  Les écarts sur charges de production/"/>
    </mc:Choice>
  </mc:AlternateContent>
  <xr:revisionPtr revIDLastSave="5" documentId="8_{873DC9E7-A2AD-443E-BFB6-4743640D3650}" xr6:coauthVersionLast="36" xr6:coauthVersionMax="36" xr10:uidLastSave="{AB9FC689-4D4A-4C98-81D9-6E03687A8745}"/>
  <bookViews>
    <workbookView xWindow="120" yWindow="105" windowWidth="28515" windowHeight="12600" xr2:uid="{00000000-000D-0000-FFFF-FFFF00000000}"/>
  </bookViews>
  <sheets>
    <sheet name="Exercice 4" sheetId="7" r:id="rId1"/>
  </sheets>
  <calcPr calcId="191029"/>
</workbook>
</file>

<file path=xl/calcChain.xml><?xml version="1.0" encoding="utf-8"?>
<calcChain xmlns="http://schemas.openxmlformats.org/spreadsheetml/2006/main">
  <c r="I24" i="7" l="1"/>
  <c r="E18" i="7" l="1"/>
  <c r="H14" i="7"/>
  <c r="H23" i="7" l="1"/>
  <c r="H25" i="7" s="1"/>
  <c r="H26" i="7" s="1"/>
  <c r="H24" i="7"/>
  <c r="D17" i="7"/>
  <c r="D16" i="7"/>
  <c r="I25" i="7" l="1"/>
  <c r="B30" i="7"/>
  <c r="B29" i="7"/>
  <c r="B31" i="7"/>
  <c r="B26" i="7"/>
  <c r="B25" i="7"/>
  <c r="C22" i="7"/>
  <c r="C23" i="7" s="1"/>
  <c r="D11" i="7"/>
  <c r="D5" i="7"/>
  <c r="D6" i="7"/>
  <c r="D12" i="7" s="1"/>
  <c r="D7" i="7"/>
  <c r="D4" i="7"/>
  <c r="B27" i="7" l="1"/>
  <c r="B32" i="7"/>
  <c r="D8" i="7"/>
  <c r="D18" i="7"/>
  <c r="D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3850 * 29 *2,25</t>
        </r>
        <r>
          <rPr>
            <sz val="9"/>
            <color indexed="81"/>
            <rFont val="Tahoma"/>
            <family val="2"/>
          </rPr>
          <t xml:space="preserve">
ou 3850 * 65,25€</t>
        </r>
      </text>
    </comment>
    <comment ref="D1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=(8750-(2,25*3850))*29
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=(28,5-29)*8750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3850 *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230 * 15400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200*15500 = 3 100 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<sst xmlns="http://schemas.openxmlformats.org/spreadsheetml/2006/main" count="49" uniqueCount="41">
  <si>
    <t>Charges fixes</t>
  </si>
  <si>
    <t>Charges variables</t>
  </si>
  <si>
    <t>MOD</t>
  </si>
  <si>
    <t>Ecart sur coût</t>
  </si>
  <si>
    <t>Ecart sur quantité</t>
  </si>
  <si>
    <t>Défavorable</t>
  </si>
  <si>
    <t>Favorable</t>
  </si>
  <si>
    <t>Budget flexible du centre</t>
  </si>
  <si>
    <t>UO</t>
  </si>
  <si>
    <t>Charges totales</t>
  </si>
  <si>
    <t>ECART TOTAL</t>
  </si>
  <si>
    <t>ECART VOLUME</t>
  </si>
  <si>
    <t>ECART GLOBAL</t>
  </si>
  <si>
    <t>Ecart sur budget</t>
  </si>
  <si>
    <t>Ecart sur activité</t>
  </si>
  <si>
    <t>Ecart sur rendement</t>
  </si>
  <si>
    <t>ECART GLOBAL -Favorable</t>
  </si>
  <si>
    <t>PU</t>
  </si>
  <si>
    <t>TOTAL</t>
  </si>
  <si>
    <t>Q</t>
  </si>
  <si>
    <t>M</t>
  </si>
  <si>
    <t>Activité standard adaptée à la production réelle</t>
  </si>
  <si>
    <t>Somme des 3  écarts</t>
  </si>
  <si>
    <t>Plastique</t>
  </si>
  <si>
    <t>Composants</t>
  </si>
  <si>
    <t>Atelier</t>
  </si>
  <si>
    <t>=3534000-3542000</t>
  </si>
  <si>
    <t>=(15500-15400)*230</t>
  </si>
  <si>
    <t>=3580000-(230*15500)</t>
  </si>
  <si>
    <t>=3534000-3580000</t>
  </si>
  <si>
    <t>=(16000-15500)*30</t>
  </si>
  <si>
    <t>CUO</t>
  </si>
  <si>
    <t>COUT UNITAIRE PREETABLI D'UNE ENCEINTE</t>
  </si>
  <si>
    <t>Nbre d'heure en +</t>
  </si>
  <si>
    <t>Activité normale</t>
  </si>
  <si>
    <t>Activité réelle</t>
  </si>
  <si>
    <t>Coût standard adapté à la production réelle (3850 unités)</t>
  </si>
  <si>
    <t>Cout préétabli adapté (3850)</t>
  </si>
  <si>
    <t>Cout réel (3850)</t>
  </si>
  <si>
    <t xml:space="preserve">Question 2 : </t>
  </si>
  <si>
    <t>Question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</si>
</sst>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0" fillId="0" borderId="0" xfId="0" quotePrefix="1"/>
    <xf numFmtId="0" fontId="0" fillId="0" borderId="1" xfId="0" applyBorder="1" applyAlignment="1">
      <alignment horizontal="center"/>
    </xf>
    <xf numFmtId="0" fontId="2" fillId="2" borderId="0" xfId="0" applyFont="1" applyFill="1"/>
    <xf numFmtId="0" fontId="2" fillId="2" borderId="0" xfId="0" quotePrefix="1" applyFont="1" applyFill="1"/>
    <xf numFmtId="0" fontId="2" fillId="2" borderId="1" xfId="0" applyFont="1" applyFill="1" applyBorder="1"/>
    <xf numFmtId="164" fontId="2" fillId="2" borderId="1" xfId="0" applyNumberFormat="1" applyFont="1" applyFill="1" applyBorder="1"/>
    <xf numFmtId="44" fontId="0" fillId="2" borderId="1" xfId="1" applyFont="1" applyFill="1" applyBorder="1"/>
    <xf numFmtId="0" fontId="7" fillId="0" borderId="0" xfId="0" applyFont="1"/>
    <xf numFmtId="0" fontId="6" fillId="0" borderId="0" xfId="0" applyFont="1"/>
    <xf numFmtId="0" fontId="7" fillId="0" borderId="1" xfId="0" applyFont="1" applyBorder="1"/>
    <xf numFmtId="164" fontId="7" fillId="0" borderId="1" xfId="0" applyNumberFormat="1" applyFont="1" applyBorder="1"/>
    <xf numFmtId="164" fontId="7" fillId="0" borderId="1" xfId="1" applyNumberFormat="1" applyFont="1" applyBorder="1"/>
    <xf numFmtId="0" fontId="7" fillId="0" borderId="0" xfId="0" quotePrefix="1" applyFont="1"/>
    <xf numFmtId="0" fontId="7" fillId="0" borderId="1" xfId="0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4" fontId="7" fillId="2" borderId="3" xfId="1" applyNumberFormat="1" applyFont="1" applyFill="1" applyBorder="1"/>
    <xf numFmtId="164" fontId="8" fillId="2" borderId="3" xfId="1" applyNumberFormat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6" fillId="0" borderId="5" xfId="0" applyFont="1" applyBorder="1" applyAlignment="1"/>
    <xf numFmtId="0" fontId="7" fillId="0" borderId="5" xfId="0" applyFont="1" applyBorder="1" applyAlignment="1"/>
    <xf numFmtId="0" fontId="9" fillId="0" borderId="1" xfId="0" applyFont="1" applyBorder="1"/>
    <xf numFmtId="164" fontId="9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416560</xdr:colOff>
      <xdr:row>24</xdr:row>
      <xdr:rowOff>167640</xdr:rowOff>
    </xdr:from>
    <xdr:to>
      <xdr:col>8</xdr:col>
      <xdr:colOff>157480</xdr:colOff>
      <xdr:row>28</xdr:row>
      <xdr:rowOff>66040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161280" y="4587240"/>
          <a:ext cx="3200400" cy="6299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501650</xdr:colOff>
      <xdr:row>27</xdr:row>
      <xdr:rowOff>63500</xdr:rowOff>
    </xdr:from>
    <xdr:to>
      <xdr:col>10</xdr:col>
      <xdr:colOff>508000</xdr:colOff>
      <xdr:row>31</xdr:row>
      <xdr:rowOff>158750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86800" y="5416550"/>
          <a:ext cx="18923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CUO Standard : 230€</a:t>
          </a:r>
        </a:p>
        <a:p>
          <a:r>
            <a:rPr lang="fr-FR" sz="1100"/>
            <a:t>CUO</a:t>
          </a:r>
          <a:r>
            <a:rPr lang="fr-FR" sz="1100" baseline="0"/>
            <a:t> Variable : 200€</a:t>
          </a:r>
        </a:p>
        <a:p>
          <a:r>
            <a:rPr lang="fr-FR" sz="1100" baseline="0"/>
            <a:t>CUO Fixe : 30€</a:t>
          </a:r>
        </a:p>
        <a:p>
          <a:r>
            <a:rPr lang="fr-FR" sz="1100" baseline="0"/>
            <a:t>30€ * (4*4000) = &gt; 480 000€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="150" zoomScaleNormal="150" workbookViewId="0">
      <selection activeCell="A21" sqref="A21"/>
    </sheetView>
  </sheetViews>
  <sheetFormatPr baseColWidth="10" defaultRowHeight="15" x14ac:dyDescent="0.25"/>
  <cols>
    <col min="1" max="1" width="19.28515625" customWidth="1"/>
    <col min="2" max="2" width="22.5703125" customWidth="1"/>
    <col min="3" max="3" width="14.42578125" bestFit="1" customWidth="1"/>
    <col min="4" max="4" width="12.85546875" bestFit="1" customWidth="1"/>
    <col min="7" max="7" width="15.5703125" bestFit="1" customWidth="1"/>
    <col min="8" max="8" width="15" customWidth="1"/>
    <col min="9" max="9" width="16.85546875" customWidth="1"/>
  </cols>
  <sheetData>
    <row r="1" spans="1:9" x14ac:dyDescent="0.25">
      <c r="A1" s="41" t="s">
        <v>40</v>
      </c>
    </row>
    <row r="3" spans="1:9" x14ac:dyDescent="0.25">
      <c r="A3" s="2"/>
      <c r="B3" s="8" t="s">
        <v>19</v>
      </c>
      <c r="C3" s="8" t="s">
        <v>17</v>
      </c>
      <c r="D3" s="8" t="s">
        <v>20</v>
      </c>
    </row>
    <row r="4" spans="1:9" x14ac:dyDescent="0.25">
      <c r="A4" s="2" t="s">
        <v>23</v>
      </c>
      <c r="B4" s="2">
        <v>18</v>
      </c>
      <c r="C4" s="4">
        <v>20</v>
      </c>
      <c r="D4" s="4">
        <f>B4*C4</f>
        <v>360</v>
      </c>
    </row>
    <row r="5" spans="1:9" x14ac:dyDescent="0.25">
      <c r="A5" s="2" t="s">
        <v>24</v>
      </c>
      <c r="B5" s="2">
        <v>1</v>
      </c>
      <c r="C5" s="4">
        <v>185</v>
      </c>
      <c r="D5" s="4">
        <f>B5*C5</f>
        <v>185</v>
      </c>
    </row>
    <row r="6" spans="1:9" x14ac:dyDescent="0.25">
      <c r="A6" s="25" t="s">
        <v>2</v>
      </c>
      <c r="B6" s="25">
        <v>2.25</v>
      </c>
      <c r="C6" s="26">
        <v>29</v>
      </c>
      <c r="D6" s="26">
        <f>B6*C6</f>
        <v>65.25</v>
      </c>
    </row>
    <row r="7" spans="1:9" x14ac:dyDescent="0.25">
      <c r="A7" s="2" t="s">
        <v>25</v>
      </c>
      <c r="B7" s="2">
        <v>4</v>
      </c>
      <c r="C7" s="4">
        <v>230</v>
      </c>
      <c r="D7" s="4">
        <f>B7*C7</f>
        <v>920</v>
      </c>
    </row>
    <row r="8" spans="1:9" x14ac:dyDescent="0.25">
      <c r="A8" s="37" t="s">
        <v>32</v>
      </c>
      <c r="B8" s="37"/>
      <c r="C8" s="37"/>
      <c r="D8" s="13">
        <f>SUM(D4:D7)</f>
        <v>1530.25</v>
      </c>
    </row>
    <row r="10" spans="1:9" ht="15.75" x14ac:dyDescent="0.25">
      <c r="A10" s="33" t="s">
        <v>2</v>
      </c>
      <c r="B10" s="33"/>
      <c r="C10" s="33"/>
      <c r="D10" s="33"/>
    </row>
    <row r="11" spans="1:9" x14ac:dyDescent="0.25">
      <c r="A11" s="34" t="s">
        <v>38</v>
      </c>
      <c r="B11" s="35"/>
      <c r="C11" s="36"/>
      <c r="D11" s="5">
        <f>249375</f>
        <v>249375</v>
      </c>
    </row>
    <row r="12" spans="1:9" x14ac:dyDescent="0.25">
      <c r="A12" s="34" t="s">
        <v>37</v>
      </c>
      <c r="B12" s="35"/>
      <c r="C12" s="36"/>
      <c r="D12" s="5">
        <f>3850*D6</f>
        <v>251212.5</v>
      </c>
    </row>
    <row r="13" spans="1:9" x14ac:dyDescent="0.25">
      <c r="A13" s="38" t="s">
        <v>16</v>
      </c>
      <c r="B13" s="39"/>
      <c r="C13" s="40"/>
      <c r="D13" s="6">
        <f>D11-D12</f>
        <v>-1837.5</v>
      </c>
    </row>
    <row r="14" spans="1:9" x14ac:dyDescent="0.25">
      <c r="H14">
        <f>8750-(3850*2.25)</f>
        <v>87.5</v>
      </c>
      <c r="I14" t="s">
        <v>33</v>
      </c>
    </row>
    <row r="15" spans="1:9" ht="15.75" x14ac:dyDescent="0.25">
      <c r="A15" s="33" t="s">
        <v>2</v>
      </c>
      <c r="B15" s="33"/>
      <c r="C15" s="33"/>
      <c r="D15" s="33"/>
    </row>
    <row r="16" spans="1:9" x14ac:dyDescent="0.25">
      <c r="A16" s="34" t="s">
        <v>4</v>
      </c>
      <c r="B16" s="35"/>
      <c r="C16" s="36"/>
      <c r="D16" s="5">
        <f>(8750-(2.25*3850))*29</f>
        <v>2537.5</v>
      </c>
      <c r="E16" t="s">
        <v>5</v>
      </c>
    </row>
    <row r="17" spans="1:9" x14ac:dyDescent="0.25">
      <c r="A17" s="34" t="s">
        <v>3</v>
      </c>
      <c r="B17" s="35"/>
      <c r="C17" s="36"/>
      <c r="D17" s="5">
        <f>(28.5-29)*8750</f>
        <v>-4375</v>
      </c>
      <c r="E17" t="s">
        <v>6</v>
      </c>
    </row>
    <row r="18" spans="1:9" x14ac:dyDescent="0.25">
      <c r="A18" s="37" t="s">
        <v>18</v>
      </c>
      <c r="B18" s="37"/>
      <c r="C18" s="37"/>
      <c r="D18" s="5">
        <f>SUM(D16:D17)</f>
        <v>-1837.5</v>
      </c>
      <c r="E18" t="str">
        <f>E17</f>
        <v>Favorable</v>
      </c>
    </row>
    <row r="21" spans="1:9" x14ac:dyDescent="0.25">
      <c r="A21" s="41" t="s">
        <v>39</v>
      </c>
      <c r="G21" s="27" t="s">
        <v>7</v>
      </c>
      <c r="H21" s="28" t="s">
        <v>34</v>
      </c>
      <c r="I21" s="31" t="s">
        <v>35</v>
      </c>
    </row>
    <row r="22" spans="1:9" x14ac:dyDescent="0.25">
      <c r="A22" t="s">
        <v>21</v>
      </c>
      <c r="C22">
        <f>4*3850</f>
        <v>15400</v>
      </c>
      <c r="G22" s="16" t="s">
        <v>8</v>
      </c>
      <c r="H22" s="16">
        <v>16000</v>
      </c>
      <c r="I22" s="21">
        <v>15500</v>
      </c>
    </row>
    <row r="23" spans="1:9" ht="29.45" customHeight="1" x14ac:dyDescent="0.25">
      <c r="A23" s="32" t="s">
        <v>36</v>
      </c>
      <c r="B23" s="32"/>
      <c r="C23" s="1">
        <f>C22*230</f>
        <v>3542000</v>
      </c>
      <c r="G23" s="16" t="s">
        <v>0</v>
      </c>
      <c r="H23" s="17">
        <f>30*16000</f>
        <v>480000</v>
      </c>
      <c r="I23" s="22">
        <v>480000</v>
      </c>
    </row>
    <row r="24" spans="1:9" x14ac:dyDescent="0.25">
      <c r="G24" s="16" t="s">
        <v>1</v>
      </c>
      <c r="H24" s="18">
        <f>200*16000</f>
        <v>3200000</v>
      </c>
      <c r="I24" s="23">
        <f>15500*200</f>
        <v>3100000</v>
      </c>
    </row>
    <row r="25" spans="1:9" x14ac:dyDescent="0.25">
      <c r="A25" s="29" t="s">
        <v>10</v>
      </c>
      <c r="B25" s="30">
        <f>3534000-(4*4000*230)</f>
        <v>-146000</v>
      </c>
      <c r="C25" s="29" t="s">
        <v>6</v>
      </c>
      <c r="D25" s="7"/>
      <c r="G25" s="16" t="s">
        <v>9</v>
      </c>
      <c r="H25" s="18">
        <f>H23+H24</f>
        <v>3680000</v>
      </c>
      <c r="I25" s="24">
        <f>I23+I24</f>
        <v>3580000</v>
      </c>
    </row>
    <row r="26" spans="1:9" x14ac:dyDescent="0.25">
      <c r="A26" s="29" t="s">
        <v>11</v>
      </c>
      <c r="B26" s="30">
        <f>(3850*4-4*4000)*230</f>
        <v>-138000</v>
      </c>
      <c r="C26" s="29" t="s">
        <v>6</v>
      </c>
      <c r="D26" s="7"/>
      <c r="G26" s="20" t="s">
        <v>31</v>
      </c>
      <c r="H26" s="3">
        <f>H25/H22</f>
        <v>230</v>
      </c>
      <c r="I26" s="14"/>
    </row>
    <row r="27" spans="1:9" x14ac:dyDescent="0.25">
      <c r="A27" s="11" t="s">
        <v>12</v>
      </c>
      <c r="B27" s="12">
        <f>3534000-(C22*230)</f>
        <v>-8000</v>
      </c>
      <c r="C27" s="11" t="s">
        <v>6</v>
      </c>
      <c r="D27" s="10" t="s">
        <v>26</v>
      </c>
      <c r="E27" s="9"/>
    </row>
    <row r="29" spans="1:9" x14ac:dyDescent="0.25">
      <c r="A29" s="16" t="s">
        <v>13</v>
      </c>
      <c r="B29" s="17">
        <f>3534000-3580000</f>
        <v>-46000</v>
      </c>
      <c r="C29" s="16" t="s">
        <v>6</v>
      </c>
      <c r="D29" s="19" t="s">
        <v>29</v>
      </c>
      <c r="E29" s="15"/>
      <c r="F29" s="15"/>
      <c r="G29" s="15"/>
    </row>
    <row r="30" spans="1:9" x14ac:dyDescent="0.25">
      <c r="A30" s="16" t="s">
        <v>14</v>
      </c>
      <c r="B30" s="18">
        <f>(16000-15500)*30</f>
        <v>15000</v>
      </c>
      <c r="C30" s="16" t="s">
        <v>5</v>
      </c>
      <c r="D30" s="19" t="s">
        <v>30</v>
      </c>
      <c r="E30" s="15"/>
      <c r="F30" s="19" t="s">
        <v>28</v>
      </c>
      <c r="G30" s="15"/>
    </row>
    <row r="31" spans="1:9" x14ac:dyDescent="0.25">
      <c r="A31" s="16" t="s">
        <v>15</v>
      </c>
      <c r="B31" s="17">
        <f>(15500-15400)*230</f>
        <v>23000</v>
      </c>
      <c r="C31" s="16" t="s">
        <v>5</v>
      </c>
      <c r="D31" s="19" t="s">
        <v>27</v>
      </c>
      <c r="E31" s="15"/>
      <c r="F31" s="15"/>
      <c r="G31" s="15"/>
    </row>
    <row r="32" spans="1:9" x14ac:dyDescent="0.25">
      <c r="A32" s="16" t="s">
        <v>22</v>
      </c>
      <c r="B32" s="17">
        <f>SUM(B29:B31)</f>
        <v>-8000</v>
      </c>
      <c r="C32" s="15"/>
      <c r="D32" s="15"/>
      <c r="E32" s="15"/>
      <c r="F32" s="15"/>
      <c r="G32" s="15"/>
    </row>
  </sheetData>
  <mergeCells count="10">
    <mergeCell ref="A8:C8"/>
    <mergeCell ref="A10:D10"/>
    <mergeCell ref="A11:C11"/>
    <mergeCell ref="A12:C12"/>
    <mergeCell ref="A13:C13"/>
    <mergeCell ref="A23:B23"/>
    <mergeCell ref="A15:D15"/>
    <mergeCell ref="A16:C16"/>
    <mergeCell ref="A17:C17"/>
    <mergeCell ref="A18:C1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2019-02-07T19:48:50Z</cp:lastPrinted>
  <dcterms:created xsi:type="dcterms:W3CDTF">2016-07-28T12:40:28Z</dcterms:created>
  <dcterms:modified xsi:type="dcterms:W3CDTF">2020-12-14T12:42:50Z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e25ce5cb-cf8d-4582-809e-780cd3ef94b3</vt:lpwstr>
  </property>
</Properties>
</file>