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2205\Année 2020 2021\Coût complet\Corrigés des exercices\"/>
    </mc:Choice>
  </mc:AlternateContent>
  <xr:revisionPtr revIDLastSave="2" documentId="8_{43872AD4-300D-4DDF-8E6B-FECC264989BC}" xr6:coauthVersionLast="36" xr6:coauthVersionMax="36" xr10:uidLastSave="{83F42984-9AAF-46E3-84BE-5339525FC837}"/>
  <bookViews>
    <workbookView xWindow="0" yWindow="0" windowWidth="28800" windowHeight="12135" xr2:uid="{00000000-000D-0000-FFFF-FFFF00000000}"/>
  </bookViews>
  <sheets>
    <sheet name="Corrigé exo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C50" i="1"/>
  <c r="C44" i="1"/>
  <c r="I40" i="1" l="1"/>
  <c r="I24" i="1" l="1"/>
  <c r="I20" i="1"/>
  <c r="D16" i="1"/>
  <c r="A59" i="1" l="1"/>
  <c r="B58" i="1"/>
  <c r="D58" i="1" s="1"/>
  <c r="D52" i="1"/>
  <c r="B50" i="1"/>
  <c r="D50" i="1" s="1"/>
  <c r="D54" i="1" s="1"/>
  <c r="C45" i="1"/>
  <c r="C46" i="1" s="1"/>
  <c r="B41" i="1"/>
  <c r="B42" i="1" s="1"/>
  <c r="B45" i="1" s="1"/>
  <c r="B46" i="1" s="1"/>
  <c r="D40" i="1"/>
  <c r="D35" i="1"/>
  <c r="B34" i="1"/>
  <c r="D34" i="1" s="1"/>
  <c r="B32" i="1"/>
  <c r="D32" i="1" s="1"/>
  <c r="C26" i="1"/>
  <c r="C27" i="1" s="1"/>
  <c r="B25" i="1"/>
  <c r="D23" i="1"/>
  <c r="B22" i="1"/>
  <c r="B23" i="1" s="1"/>
  <c r="B26" i="1" s="1"/>
  <c r="C17" i="1"/>
  <c r="D15" i="1"/>
  <c r="B12" i="1"/>
  <c r="B13" i="1" s="1"/>
  <c r="B16" i="1" s="1"/>
  <c r="B17" i="1" s="1"/>
  <c r="D11" i="1"/>
  <c r="D7" i="1"/>
  <c r="C6" i="1"/>
  <c r="C5" i="1"/>
  <c r="C12" i="1" s="1"/>
  <c r="D12" i="1" s="1"/>
  <c r="D13" i="1" l="1"/>
  <c r="C13" i="1" s="1"/>
  <c r="D36" i="1"/>
  <c r="C36" i="1" s="1"/>
  <c r="C23" i="1"/>
  <c r="B27" i="1"/>
  <c r="C54" i="1"/>
  <c r="C59" i="1" s="1"/>
  <c r="B59" i="1"/>
  <c r="C41" i="1"/>
  <c r="D41" i="1" s="1"/>
  <c r="D42" i="1" s="1"/>
  <c r="C42" i="1" s="1"/>
  <c r="D17" i="1"/>
  <c r="D27" i="1"/>
  <c r="D25" i="1"/>
  <c r="B33" i="1"/>
  <c r="D33" i="1" s="1"/>
  <c r="C22" i="1"/>
  <c r="D59" i="1" l="1"/>
  <c r="D60" i="1" s="1"/>
  <c r="C60" i="1" s="1"/>
  <c r="D45" i="1"/>
  <c r="D46" i="1" s="1"/>
  <c r="D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CUMP</t>
        </r>
        <r>
          <rPr>
            <sz val="9"/>
            <color indexed="81"/>
            <rFont val="Tahoma"/>
            <family val="2"/>
          </rPr>
          <t xml:space="preserve">
56000 / 105000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49000 Clés
1 clé =&gt; 2 composants
49000 * 2 = 98000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CUMP : 3838 / 4520 = 0,85€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49000*80g = &gt; 3 920 000g
3 920 000g / 1000 =&gt; 3920Kg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49000 * 3/60 = 2450 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120 572 / 49000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CUMP 125 892 / 52700 = 2,39€</t>
        </r>
      </text>
    </comment>
    <comment ref="B5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CA : 48000 * 4€ = 192000
CA : QTE * PV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<sst xmlns="http://schemas.openxmlformats.org/spreadsheetml/2006/main" count="76" uniqueCount="34">
  <si>
    <t>COUT D'APPROVISIONNEMENT</t>
  </si>
  <si>
    <t>Q</t>
  </si>
  <si>
    <t>PU</t>
  </si>
  <si>
    <t>M</t>
  </si>
  <si>
    <t>Composant</t>
  </si>
  <si>
    <t>Plastique</t>
  </si>
  <si>
    <t>TOTAL</t>
  </si>
  <si>
    <t>STOCK DES COMPOSANTS</t>
  </si>
  <si>
    <t>ENTREES</t>
  </si>
  <si>
    <t>Stock Initial</t>
  </si>
  <si>
    <t>Achats</t>
  </si>
  <si>
    <t>Stock Final</t>
  </si>
  <si>
    <t>STOCK DU PLASTIQUE</t>
  </si>
  <si>
    <t>SORTIES</t>
  </si>
  <si>
    <t>MOD</t>
  </si>
  <si>
    <t>Location du matériel</t>
  </si>
  <si>
    <t>10000 unités =&gt; location</t>
  </si>
  <si>
    <t>COUT DE PRODUCTION DES PRODUITS FABRIQUES</t>
  </si>
  <si>
    <t>49000 / 10000 = 4,90 locations</t>
  </si>
  <si>
    <t>STOCK DES CLES USB</t>
  </si>
  <si>
    <t>COUT DE REVIENT</t>
  </si>
  <si>
    <t>Coût de production des produits vendus</t>
  </si>
  <si>
    <t>Charges de distribution</t>
  </si>
  <si>
    <t>Commission</t>
  </si>
  <si>
    <t>Charges d'administration</t>
  </si>
  <si>
    <t>Cout de revient</t>
  </si>
  <si>
    <t>RESULTAT ANALYTIQUE</t>
  </si>
  <si>
    <t>CA</t>
  </si>
  <si>
    <t>Consommation de plastique pour la production</t>
  </si>
  <si>
    <t>COUT DE PRODUCTION - 49000 clés</t>
  </si>
  <si>
    <t xml:space="preserve">Production - 49000 </t>
  </si>
  <si>
    <t>Coût de production des produits vendus (48000)</t>
  </si>
  <si>
    <t>Sortie de composant pour la production</t>
  </si>
  <si>
    <t>machines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</si>
</sst>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0\ &quot;€&quot;_-;\-* #,##0.000\ &quot;€&quot;_-;_-* &quot;-&quot;??\ &quot;€&quot;_-;_-@_-"/>
    <numFmt numFmtId="165" formatCode="#,##0.000\ &quot;€&quot;;[Red]\-#,##0.0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8" fontId="3" fillId="0" borderId="1" xfId="0" applyNumberFormat="1" applyFont="1" applyBorder="1" applyAlignment="1">
      <alignment vertical="center"/>
    </xf>
    <xf numFmtId="0" fontId="4" fillId="0" borderId="1" xfId="0" applyFont="1" applyBorder="1"/>
    <xf numFmtId="164" fontId="4" fillId="0" borderId="1" xfId="0" applyNumberFormat="1" applyFont="1" applyBorder="1"/>
    <xf numFmtId="44" fontId="4" fillId="0" borderId="1" xfId="1" applyFont="1" applyBorder="1"/>
    <xf numFmtId="44" fontId="4" fillId="0" borderId="1" xfId="0" applyNumberFormat="1" applyFont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8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/>
    <xf numFmtId="8" fontId="4" fillId="0" borderId="1" xfId="0" applyNumberFormat="1" applyFont="1" applyFill="1" applyBorder="1"/>
    <xf numFmtId="0" fontId="4" fillId="0" borderId="1" xfId="0" applyFont="1" applyFill="1" applyBorder="1" applyAlignment="1"/>
    <xf numFmtId="44" fontId="5" fillId="2" borderId="1" xfId="0" applyNumberFormat="1" applyFont="1" applyFill="1" applyBorder="1" applyAlignment="1"/>
    <xf numFmtId="44" fontId="4" fillId="0" borderId="1" xfId="0" applyNumberFormat="1" applyFont="1" applyFill="1" applyBorder="1"/>
    <xf numFmtId="0" fontId="3" fillId="2" borderId="1" xfId="0" applyFont="1" applyFill="1" applyBorder="1" applyAlignment="1">
      <alignment horizontal="right" vertical="center"/>
    </xf>
    <xf numFmtId="44" fontId="2" fillId="2" borderId="1" xfId="0" applyNumberFormat="1" applyFont="1" applyFill="1" applyBorder="1" applyAlignment="1">
      <alignment vertical="center"/>
    </xf>
    <xf numFmtId="8" fontId="3" fillId="2" borderId="1" xfId="0" applyNumberFormat="1" applyFont="1" applyFill="1" applyBorder="1" applyAlignment="1">
      <alignment vertical="center"/>
    </xf>
    <xf numFmtId="44" fontId="5" fillId="0" borderId="1" xfId="1" applyFont="1" applyFill="1" applyBorder="1"/>
    <xf numFmtId="44" fontId="4" fillId="0" borderId="1" xfId="1" applyNumberFormat="1" applyFont="1" applyFill="1" applyBorder="1"/>
    <xf numFmtId="0" fontId="4" fillId="0" borderId="1" xfId="0" applyFont="1" applyFill="1" applyBorder="1" applyAlignment="1">
      <alignment horizontal="right"/>
    </xf>
    <xf numFmtId="44" fontId="5" fillId="0" borderId="1" xfId="0" applyNumberFormat="1" applyFont="1" applyFill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/>
    <xf numFmtId="44" fontId="5" fillId="0" borderId="1" xfId="0" applyNumberFormat="1" applyFont="1" applyBorder="1"/>
    <xf numFmtId="44" fontId="3" fillId="2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44" fontId="3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  <xf numFmtId="44" fontId="2" fillId="3" borderId="1" xfId="1" applyNumberFormat="1" applyFont="1" applyFill="1" applyBorder="1" applyAlignment="1">
      <alignment vertical="center"/>
    </xf>
    <xf numFmtId="44" fontId="2" fillId="3" borderId="1" xfId="1" applyFont="1" applyFill="1" applyBorder="1" applyAlignment="1">
      <alignment vertical="center"/>
    </xf>
    <xf numFmtId="0" fontId="0" fillId="0" borderId="0" xfId="0" quotePrefix="1"/>
    <xf numFmtId="0" fontId="4" fillId="3" borderId="1" xfId="0" applyFont="1" applyFill="1" applyBorder="1"/>
    <xf numFmtId="44" fontId="4" fillId="3" borderId="1" xfId="0" applyNumberFormat="1" applyFont="1" applyFill="1" applyBorder="1"/>
    <xf numFmtId="44" fontId="4" fillId="3" borderId="1" xfId="1" applyFont="1" applyFill="1" applyBorder="1"/>
    <xf numFmtId="44" fontId="5" fillId="0" borderId="1" xfId="0" applyNumberFormat="1" applyFont="1" applyFill="1" applyBorder="1" applyAlignment="1"/>
    <xf numFmtId="0" fontId="3" fillId="2" borderId="1" xfId="0" applyFont="1" applyFill="1" applyBorder="1" applyAlignment="1">
      <alignment vertical="center" wrapText="1"/>
    </xf>
    <xf numFmtId="9" fontId="3" fillId="0" borderId="1" xfId="0" applyNumberFormat="1" applyFont="1" applyBorder="1" applyAlignment="1">
      <alignment vertical="center"/>
    </xf>
    <xf numFmtId="8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8" fontId="2" fillId="0" borderId="1" xfId="0" applyNumberFormat="1" applyFont="1" applyBorder="1" applyAlignment="1">
      <alignment vertical="center"/>
    </xf>
    <xf numFmtId="44" fontId="2" fillId="0" borderId="1" xfId="0" applyNumberFormat="1" applyFont="1" applyBorder="1" applyAlignment="1">
      <alignment vertical="center"/>
    </xf>
    <xf numFmtId="8" fontId="4" fillId="0" borderId="1" xfId="1" applyNumberFormat="1" applyFont="1" applyBorder="1"/>
    <xf numFmtId="0" fontId="4" fillId="2" borderId="1" xfId="0" applyFont="1" applyFill="1" applyBorder="1"/>
    <xf numFmtId="44" fontId="4" fillId="2" borderId="1" xfId="0" applyNumberFormat="1" applyFont="1" applyFill="1" applyBorder="1"/>
    <xf numFmtId="0" fontId="4" fillId="2" borderId="1" xfId="0" applyFont="1" applyFill="1" applyBorder="1" applyAlignment="1"/>
    <xf numFmtId="165" fontId="4" fillId="0" borderId="1" xfId="0" applyNumberFormat="1" applyFont="1" applyBorder="1"/>
    <xf numFmtId="44" fontId="5" fillId="4" borderId="1" xfId="0" applyNumberFormat="1" applyFont="1" applyFill="1" applyBorder="1" applyAlignment="1"/>
    <xf numFmtId="0" fontId="2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vertical="center"/>
    </xf>
    <xf numFmtId="8" fontId="3" fillId="5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8" fontId="4" fillId="5" borderId="1" xfId="0" applyNumberFormat="1" applyFont="1" applyFill="1" applyBorder="1"/>
    <xf numFmtId="44" fontId="4" fillId="5" borderId="1" xfId="1" applyFont="1" applyFill="1" applyBorder="1"/>
    <xf numFmtId="44" fontId="4" fillId="2" borderId="1" xfId="0" applyNumberFormat="1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576516</xdr:colOff>
      <xdr:row>28</xdr:row>
      <xdr:rowOff>135354</xdr:rowOff>
    </xdr:from>
    <xdr:to>
      <xdr:col>13</xdr:col>
      <xdr:colOff>528890</xdr:colOff>
      <xdr:row>44</xdr:row>
      <xdr:rowOff>40104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51424" y="5735051"/>
          <a:ext cx="6810374" cy="31933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Achat de 100000 composants électroniques  (2 composants par clé)	: 54000€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Une clé nécessite 3mn de main d’œuvre		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Charges d’administrations			:  17200€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Coût horaire de la main d’œuvre			:  24€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Charges de distribution (hors commission)		:   8700€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Achat de 4000 Kg de plastique (une clé nécessite 80g de plastique)	:   3500€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Une clé USB est vendue 4€ HT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Coût de location mensuel d’un matériel 		: 1300€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matériel permet de fabriquer 10000 clés par mois</a:t>
          </a:r>
        </a:p>
        <a:p>
          <a:pPr lvl="0"/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Taux de commission des commerciaux		:   6% du CA HT</a:t>
          </a:r>
        </a:p>
        <a:p>
          <a:endParaRPr lang="fr-FR" sz="1000"/>
        </a:p>
        <a:p>
          <a:endParaRPr lang="fr-FR" sz="1000" b="1"/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Composants	 	: 5000 composants à un coût unitaire de 0.40€</a:t>
          </a:r>
          <a:endParaRPr lang="fr-FR" sz="1000" b="1">
            <a:effectLst/>
          </a:endParaRP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Plastiques		:    520kg pour un coût total de 338€</a:t>
          </a:r>
          <a:endParaRPr lang="fr-FR" sz="1000" b="1">
            <a:effectLst/>
          </a:endParaRP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Clé USB		: 3700 clés à un coût de production de 2.10€</a:t>
          </a:r>
          <a:endParaRPr lang="fr-FR" sz="1000" b="1">
            <a:effectLst/>
          </a:endParaRP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fr-FR" sz="1000" b="1">
            <a:effectLst/>
          </a:endParaRP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cet exercice, il a été produit 49000 clés mais il a été vendu uniquement 48000 clés.</a:t>
          </a:r>
          <a:endParaRPr lang="fr-FR" sz="1000" b="1">
            <a:effectLst/>
          </a:endParaRPr>
        </a:p>
        <a:p>
          <a:endParaRPr lang="fr-FR" sz="10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3:J60"/>
  <sheetViews>
    <sheetView showGridLines="0" tabSelected="1" topLeftCell="A45" zoomScale="190" zoomScaleNormal="190" workbookViewId="0">
      <selection activeCell="C62" sqref="C62"/>
    </sheetView>
  </sheetViews>
  <sheetFormatPr baseColWidth="10" defaultRowHeight="15" x14ac:dyDescent="0.25"/>
  <cols>
    <col min="1" max="1" width="21.85546875" bestFit="1" customWidth="1"/>
    <col min="4" max="4" width="11.85546875" bestFit="1" customWidth="1"/>
  </cols>
  <sheetData>
    <row r="3" spans="1:4" x14ac:dyDescent="0.25">
      <c r="A3" s="63" t="s">
        <v>0</v>
      </c>
      <c r="B3" s="63"/>
      <c r="C3" s="63"/>
      <c r="D3" s="63"/>
    </row>
    <row r="4" spans="1:4" x14ac:dyDescent="0.25">
      <c r="A4" s="1"/>
      <c r="B4" s="2" t="s">
        <v>1</v>
      </c>
      <c r="C4" s="2" t="s">
        <v>2</v>
      </c>
      <c r="D4" s="2" t="s">
        <v>3</v>
      </c>
    </row>
    <row r="5" spans="1:4" x14ac:dyDescent="0.25">
      <c r="A5" s="56" t="s">
        <v>4</v>
      </c>
      <c r="B5" s="57">
        <v>100000</v>
      </c>
      <c r="C5" s="58">
        <f>D5/B5</f>
        <v>0.54</v>
      </c>
      <c r="D5" s="58">
        <v>54000</v>
      </c>
    </row>
    <row r="6" spans="1:4" x14ac:dyDescent="0.25">
      <c r="A6" s="5" t="s">
        <v>5</v>
      </c>
      <c r="B6" s="5">
        <v>4000</v>
      </c>
      <c r="C6" s="6">
        <f>D6/B6</f>
        <v>0.875</v>
      </c>
      <c r="D6" s="7">
        <v>3500</v>
      </c>
    </row>
    <row r="7" spans="1:4" x14ac:dyDescent="0.25">
      <c r="A7" s="5" t="s">
        <v>6</v>
      </c>
      <c r="B7" s="65"/>
      <c r="C7" s="66"/>
      <c r="D7" s="8">
        <f>D6+D5</f>
        <v>57500</v>
      </c>
    </row>
    <row r="9" spans="1:4" x14ac:dyDescent="0.25">
      <c r="A9" s="63" t="s">
        <v>7</v>
      </c>
      <c r="B9" s="63"/>
      <c r="C9" s="63"/>
      <c r="D9" s="63"/>
    </row>
    <row r="10" spans="1:4" x14ac:dyDescent="0.25">
      <c r="A10" s="9" t="s">
        <v>8</v>
      </c>
      <c r="B10" s="10" t="s">
        <v>1</v>
      </c>
      <c r="C10" s="10" t="s">
        <v>2</v>
      </c>
      <c r="D10" s="10" t="s">
        <v>3</v>
      </c>
    </row>
    <row r="11" spans="1:4" x14ac:dyDescent="0.25">
      <c r="A11" s="9" t="s">
        <v>9</v>
      </c>
      <c r="B11" s="11">
        <v>5000</v>
      </c>
      <c r="C11" s="12">
        <v>0.4</v>
      </c>
      <c r="D11" s="12">
        <f>B11*C11</f>
        <v>2000</v>
      </c>
    </row>
    <row r="12" spans="1:4" x14ac:dyDescent="0.25">
      <c r="A12" s="59" t="s">
        <v>10</v>
      </c>
      <c r="B12" s="59">
        <f>B5</f>
        <v>100000</v>
      </c>
      <c r="C12" s="60">
        <f>C5</f>
        <v>0.54</v>
      </c>
      <c r="D12" s="61">
        <f>C12*B12</f>
        <v>54000</v>
      </c>
    </row>
    <row r="13" spans="1:4" x14ac:dyDescent="0.25">
      <c r="A13" s="13" t="s">
        <v>6</v>
      </c>
      <c r="B13" s="15">
        <f>B11+B12</f>
        <v>105000</v>
      </c>
      <c r="C13" s="16">
        <f>D13/B13</f>
        <v>0.53333333333333333</v>
      </c>
      <c r="D13" s="14">
        <f>D11+D12</f>
        <v>56000</v>
      </c>
    </row>
    <row r="14" spans="1:4" x14ac:dyDescent="0.25">
      <c r="A14" s="9" t="s">
        <v>13</v>
      </c>
      <c r="B14" s="10"/>
      <c r="C14" s="10"/>
      <c r="D14" s="10"/>
    </row>
    <row r="15" spans="1:4" ht="27" customHeight="1" x14ac:dyDescent="0.25">
      <c r="A15" s="55" t="s">
        <v>32</v>
      </c>
      <c r="B15" s="18">
        <v>98000</v>
      </c>
      <c r="C15" s="19">
        <v>0.53</v>
      </c>
      <c r="D15" s="20">
        <f>B15*C15</f>
        <v>51940</v>
      </c>
    </row>
    <row r="16" spans="1:4" x14ac:dyDescent="0.25">
      <c r="A16" s="13" t="s">
        <v>11</v>
      </c>
      <c r="B16" s="13">
        <f>B13-B15</f>
        <v>7000</v>
      </c>
      <c r="C16" s="21">
        <v>0.53</v>
      </c>
      <c r="D16" s="22">
        <f>56000-51940</f>
        <v>4060</v>
      </c>
    </row>
    <row r="17" spans="1:9" x14ac:dyDescent="0.25">
      <c r="A17" s="13" t="s">
        <v>6</v>
      </c>
      <c r="B17" s="23">
        <f>B15+B16</f>
        <v>105000</v>
      </c>
      <c r="C17" s="24">
        <f>C16</f>
        <v>0.53</v>
      </c>
      <c r="D17" s="14">
        <f>D15+D16</f>
        <v>56000</v>
      </c>
    </row>
    <row r="19" spans="1:9" x14ac:dyDescent="0.25">
      <c r="A19" s="63" t="s">
        <v>12</v>
      </c>
      <c r="B19" s="63"/>
      <c r="C19" s="63"/>
      <c r="D19" s="63"/>
    </row>
    <row r="20" spans="1:9" x14ac:dyDescent="0.25">
      <c r="A20" s="1" t="s">
        <v>8</v>
      </c>
      <c r="B20" s="2" t="s">
        <v>1</v>
      </c>
      <c r="C20" s="2" t="s">
        <v>2</v>
      </c>
      <c r="D20" s="2" t="s">
        <v>3</v>
      </c>
      <c r="I20">
        <f>7000*0.53</f>
        <v>3710</v>
      </c>
    </row>
    <row r="21" spans="1:9" x14ac:dyDescent="0.25">
      <c r="A21" s="1" t="s">
        <v>9</v>
      </c>
      <c r="B21" s="3">
        <v>520</v>
      </c>
      <c r="C21" s="4"/>
      <c r="D21" s="4">
        <v>338</v>
      </c>
    </row>
    <row r="22" spans="1:9" x14ac:dyDescent="0.25">
      <c r="A22" s="5" t="s">
        <v>10</v>
      </c>
      <c r="B22" s="5">
        <f>+B6</f>
        <v>4000</v>
      </c>
      <c r="C22" s="53">
        <f>D22/B22</f>
        <v>0.875</v>
      </c>
      <c r="D22" s="7">
        <v>3500</v>
      </c>
    </row>
    <row r="23" spans="1:9" x14ac:dyDescent="0.25">
      <c r="A23" s="25" t="s">
        <v>6</v>
      </c>
      <c r="B23" s="26">
        <f>B22+B21</f>
        <v>4520</v>
      </c>
      <c r="C23" s="54">
        <f>D23/B23</f>
        <v>0.84911504424778761</v>
      </c>
      <c r="D23" s="27">
        <f>D22+D21</f>
        <v>3838</v>
      </c>
    </row>
    <row r="24" spans="1:9" x14ac:dyDescent="0.25">
      <c r="A24" s="1" t="s">
        <v>13</v>
      </c>
      <c r="B24" s="2" t="s">
        <v>1</v>
      </c>
      <c r="C24" s="2" t="s">
        <v>2</v>
      </c>
      <c r="D24" s="2" t="s">
        <v>3</v>
      </c>
      <c r="I24">
        <f>600*0.85</f>
        <v>510</v>
      </c>
    </row>
    <row r="25" spans="1:9" ht="24" x14ac:dyDescent="0.25">
      <c r="A25" s="55" t="s">
        <v>28</v>
      </c>
      <c r="B25" s="18">
        <f>49000*80/1000</f>
        <v>3920</v>
      </c>
      <c r="C25" s="28">
        <v>0.85</v>
      </c>
      <c r="D25" s="20">
        <f>B25*0.85</f>
        <v>3332</v>
      </c>
    </row>
    <row r="26" spans="1:9" x14ac:dyDescent="0.25">
      <c r="A26" s="5" t="s">
        <v>11</v>
      </c>
      <c r="B26" s="5">
        <f>B23-B25</f>
        <v>600</v>
      </c>
      <c r="C26" s="7">
        <f>C25</f>
        <v>0.85</v>
      </c>
      <c r="D26" s="7">
        <f>D27-D25</f>
        <v>506</v>
      </c>
    </row>
    <row r="27" spans="1:9" x14ac:dyDescent="0.25">
      <c r="A27" s="5" t="s">
        <v>6</v>
      </c>
      <c r="B27" s="29">
        <f>B25+B26</f>
        <v>4520</v>
      </c>
      <c r="C27" s="30">
        <f>C26</f>
        <v>0.85</v>
      </c>
      <c r="D27" s="8">
        <f>D23</f>
        <v>3838</v>
      </c>
    </row>
    <row r="30" spans="1:9" x14ac:dyDescent="0.25">
      <c r="A30" s="63" t="s">
        <v>29</v>
      </c>
      <c r="B30" s="63"/>
      <c r="C30" s="63"/>
      <c r="D30" s="63"/>
    </row>
    <row r="31" spans="1:9" x14ac:dyDescent="0.25">
      <c r="A31" s="1"/>
      <c r="B31" s="2" t="s">
        <v>1</v>
      </c>
      <c r="C31" s="2" t="s">
        <v>2</v>
      </c>
      <c r="D31" s="2" t="s">
        <v>3</v>
      </c>
    </row>
    <row r="32" spans="1:9" x14ac:dyDescent="0.25">
      <c r="A32" s="31" t="s">
        <v>4</v>
      </c>
      <c r="B32" s="18">
        <f>B15</f>
        <v>98000</v>
      </c>
      <c r="C32" s="32">
        <v>0.53</v>
      </c>
      <c r="D32" s="32">
        <f>B32*C32</f>
        <v>51940</v>
      </c>
    </row>
    <row r="33" spans="1:10" x14ac:dyDescent="0.25">
      <c r="A33" s="31" t="s">
        <v>5</v>
      </c>
      <c r="B33" s="18">
        <f>B25</f>
        <v>3920</v>
      </c>
      <c r="C33" s="32">
        <v>0.85</v>
      </c>
      <c r="D33" s="32">
        <f>B33*C33</f>
        <v>3332</v>
      </c>
    </row>
    <row r="34" spans="1:10" x14ac:dyDescent="0.25">
      <c r="A34" s="1" t="s">
        <v>14</v>
      </c>
      <c r="B34" s="3">
        <f>49000*3/60</f>
        <v>2450</v>
      </c>
      <c r="C34" s="4">
        <v>24</v>
      </c>
      <c r="D34" s="4">
        <f>C34*B34</f>
        <v>58800</v>
      </c>
    </row>
    <row r="35" spans="1:10" x14ac:dyDescent="0.25">
      <c r="A35" s="1" t="s">
        <v>15</v>
      </c>
      <c r="B35" s="3">
        <v>5</v>
      </c>
      <c r="C35" s="4">
        <v>1300</v>
      </c>
      <c r="D35" s="4">
        <f>B35*C35</f>
        <v>6500</v>
      </c>
      <c r="F35" t="s">
        <v>16</v>
      </c>
    </row>
    <row r="36" spans="1:10" ht="24" x14ac:dyDescent="0.25">
      <c r="A36" s="33" t="s">
        <v>17</v>
      </c>
      <c r="B36" s="34">
        <v>49000</v>
      </c>
      <c r="C36" s="35">
        <f>D36/B36</f>
        <v>2.4606530612244897</v>
      </c>
      <c r="D36" s="36">
        <f>D32+D33+D34+D35</f>
        <v>120572</v>
      </c>
      <c r="F36" s="37"/>
    </row>
    <row r="37" spans="1:10" x14ac:dyDescent="0.25">
      <c r="F37" t="s">
        <v>18</v>
      </c>
    </row>
    <row r="38" spans="1:10" x14ac:dyDescent="0.25">
      <c r="A38" s="63" t="s">
        <v>19</v>
      </c>
      <c r="B38" s="63"/>
      <c r="C38" s="63"/>
      <c r="D38" s="63"/>
    </row>
    <row r="39" spans="1:10" x14ac:dyDescent="0.25">
      <c r="A39" s="9" t="s">
        <v>8</v>
      </c>
      <c r="B39" s="10" t="s">
        <v>1</v>
      </c>
      <c r="C39" s="10" t="s">
        <v>2</v>
      </c>
      <c r="D39" s="10" t="s">
        <v>3</v>
      </c>
    </row>
    <row r="40" spans="1:10" x14ac:dyDescent="0.25">
      <c r="A40" s="9" t="s">
        <v>9</v>
      </c>
      <c r="B40" s="11">
        <v>3700</v>
      </c>
      <c r="C40" s="12">
        <v>2.1</v>
      </c>
      <c r="D40" s="12">
        <f>C40*B40</f>
        <v>7770</v>
      </c>
      <c r="G40">
        <v>49000</v>
      </c>
      <c r="H40">
        <v>10000</v>
      </c>
      <c r="I40">
        <f>G40/H40</f>
        <v>4.9000000000000004</v>
      </c>
      <c r="J40" t="s">
        <v>33</v>
      </c>
    </row>
    <row r="41" spans="1:10" x14ac:dyDescent="0.25">
      <c r="A41" s="38" t="s">
        <v>30</v>
      </c>
      <c r="B41" s="38">
        <f>B36</f>
        <v>49000</v>
      </c>
      <c r="C41" s="39">
        <f>C36</f>
        <v>2.4606530612244897</v>
      </c>
      <c r="D41" s="40">
        <f>B41*C41</f>
        <v>120572</v>
      </c>
    </row>
    <row r="42" spans="1:10" x14ac:dyDescent="0.25">
      <c r="A42" s="13" t="s">
        <v>6</v>
      </c>
      <c r="B42" s="15">
        <f>B41+B40</f>
        <v>52700</v>
      </c>
      <c r="C42" s="41">
        <f>D42/B42</f>
        <v>2.4353320683111956</v>
      </c>
      <c r="D42" s="17">
        <f>D41+D40</f>
        <v>128342</v>
      </c>
    </row>
    <row r="43" spans="1:10" x14ac:dyDescent="0.25">
      <c r="A43" s="1" t="s">
        <v>13</v>
      </c>
      <c r="B43" s="2" t="s">
        <v>1</v>
      </c>
      <c r="C43" s="2" t="s">
        <v>2</v>
      </c>
      <c r="D43" s="2" t="s">
        <v>3</v>
      </c>
    </row>
    <row r="44" spans="1:10" ht="24.75" customHeight="1" x14ac:dyDescent="0.25">
      <c r="A44" s="42" t="s">
        <v>21</v>
      </c>
      <c r="B44" s="18">
        <v>48000</v>
      </c>
      <c r="C44" s="28">
        <f>C42</f>
        <v>2.4353320683111956</v>
      </c>
      <c r="D44" s="20">
        <f>B44*C44</f>
        <v>116895.9392789374</v>
      </c>
    </row>
    <row r="45" spans="1:10" x14ac:dyDescent="0.25">
      <c r="A45" s="5" t="s">
        <v>11</v>
      </c>
      <c r="B45" s="5">
        <f>B42-B44</f>
        <v>4700</v>
      </c>
      <c r="C45" s="7">
        <f>C44</f>
        <v>2.4353320683111956</v>
      </c>
      <c r="D45" s="7">
        <f>D42-D44</f>
        <v>11446.060721062604</v>
      </c>
    </row>
    <row r="46" spans="1:10" x14ac:dyDescent="0.25">
      <c r="A46" s="5" t="s">
        <v>6</v>
      </c>
      <c r="B46" s="29">
        <f>B44+B45</f>
        <v>52700</v>
      </c>
      <c r="C46" s="30">
        <f>C45</f>
        <v>2.4353320683111956</v>
      </c>
      <c r="D46" s="8">
        <f>D45+D44</f>
        <v>128342</v>
      </c>
    </row>
    <row r="47" spans="1:10" x14ac:dyDescent="0.25">
      <c r="A47" s="5"/>
      <c r="B47" s="29"/>
      <c r="C47" s="30"/>
      <c r="D47" s="8"/>
    </row>
    <row r="48" spans="1:10" x14ac:dyDescent="0.25">
      <c r="A48" s="63" t="s">
        <v>20</v>
      </c>
      <c r="B48" s="63"/>
      <c r="C48" s="63"/>
      <c r="D48" s="63"/>
    </row>
    <row r="49" spans="1:4" x14ac:dyDescent="0.25">
      <c r="A49" s="1"/>
      <c r="B49" s="2" t="s">
        <v>1</v>
      </c>
      <c r="C49" s="2" t="s">
        <v>2</v>
      </c>
      <c r="D49" s="2" t="s">
        <v>3</v>
      </c>
    </row>
    <row r="50" spans="1:4" ht="24" x14ac:dyDescent="0.25">
      <c r="A50" s="42" t="s">
        <v>31</v>
      </c>
      <c r="B50" s="18">
        <f>B44</f>
        <v>48000</v>
      </c>
      <c r="C50" s="28">
        <f>C44</f>
        <v>2.4353320683111956</v>
      </c>
      <c r="D50" s="28">
        <f>C50*B50</f>
        <v>116895.9392789374</v>
      </c>
    </row>
    <row r="51" spans="1:4" x14ac:dyDescent="0.25">
      <c r="A51" s="1" t="s">
        <v>22</v>
      </c>
      <c r="B51" s="3"/>
      <c r="C51" s="4"/>
      <c r="D51" s="4">
        <v>8700</v>
      </c>
    </row>
    <row r="52" spans="1:4" x14ac:dyDescent="0.25">
      <c r="A52" s="1" t="s">
        <v>23</v>
      </c>
      <c r="B52" s="3">
        <v>192000</v>
      </c>
      <c r="C52" s="43">
        <v>0.06</v>
      </c>
      <c r="D52" s="44">
        <f>B52*C52</f>
        <v>11520</v>
      </c>
    </row>
    <row r="53" spans="1:4" x14ac:dyDescent="0.25">
      <c r="A53" s="1" t="s">
        <v>24</v>
      </c>
      <c r="B53" s="3"/>
      <c r="C53" s="4"/>
      <c r="D53" s="4">
        <v>17200</v>
      </c>
    </row>
    <row r="54" spans="1:4" x14ac:dyDescent="0.25">
      <c r="A54" s="45" t="s">
        <v>25</v>
      </c>
      <c r="B54" s="46">
        <v>48000</v>
      </c>
      <c r="C54" s="47">
        <f>D54/B54</f>
        <v>3.2149154016445296</v>
      </c>
      <c r="D54" s="48">
        <f>D50+D51+D52+D53</f>
        <v>154315.93927893741</v>
      </c>
    </row>
    <row r="56" spans="1:4" x14ac:dyDescent="0.25">
      <c r="A56" s="64" t="s">
        <v>26</v>
      </c>
      <c r="B56" s="64"/>
      <c r="C56" s="64"/>
      <c r="D56" s="64"/>
    </row>
    <row r="57" spans="1:4" x14ac:dyDescent="0.25">
      <c r="A57" s="1"/>
      <c r="B57" s="2" t="s">
        <v>1</v>
      </c>
      <c r="C57" s="2" t="s">
        <v>2</v>
      </c>
      <c r="D57" s="2" t="s">
        <v>3</v>
      </c>
    </row>
    <row r="58" spans="1:4" x14ac:dyDescent="0.25">
      <c r="A58" s="1" t="s">
        <v>27</v>
      </c>
      <c r="B58" s="3">
        <f>B54</f>
        <v>48000</v>
      </c>
      <c r="C58" s="4">
        <v>4</v>
      </c>
      <c r="D58" s="4">
        <f>+B58*C58</f>
        <v>192000</v>
      </c>
    </row>
    <row r="59" spans="1:4" x14ac:dyDescent="0.25">
      <c r="A59" s="5" t="str">
        <f>A54</f>
        <v>Cout de revient</v>
      </c>
      <c r="B59" s="5">
        <f>B58</f>
        <v>48000</v>
      </c>
      <c r="C59" s="49">
        <f>C54</f>
        <v>3.2149154016445296</v>
      </c>
      <c r="D59" s="7">
        <f>B59*C59</f>
        <v>154315.93927893741</v>
      </c>
    </row>
    <row r="60" spans="1:4" x14ac:dyDescent="0.25">
      <c r="A60" s="50" t="s">
        <v>26</v>
      </c>
      <c r="B60" s="52">
        <v>48000</v>
      </c>
      <c r="C60" s="62">
        <f>D60/B60</f>
        <v>0.78508459835547062</v>
      </c>
      <c r="D60" s="51">
        <f>+D58-D59</f>
        <v>37684.060721062589</v>
      </c>
    </row>
  </sheetData>
  <mergeCells count="8">
    <mergeCell ref="A48:D48"/>
    <mergeCell ref="A56:D56"/>
    <mergeCell ref="A3:D3"/>
    <mergeCell ref="B7:C7"/>
    <mergeCell ref="A9:D9"/>
    <mergeCell ref="A19:D19"/>
    <mergeCell ref="A30:D30"/>
    <mergeCell ref="A38:D3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Corrigé exo4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2020-03-17T20:11:26Z</dcterms:created>
  <dcterms:modified xsi:type="dcterms:W3CDTF">2021-04-01T07:01:04Z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1f716837-3b5e-450a-acfc-fbe6a204905b</vt:lpwstr>
  </property>
</Properties>
</file>