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1\R209 Controle de Gestion\Coût complet\Chapitre 1 Coût complet\2024 2025\"/>
    </mc:Choice>
  </mc:AlternateContent>
  <xr:revisionPtr revIDLastSave="0" documentId="8_{7E14BE26-19CB-4022-89A5-63E58523C69E}" xr6:coauthVersionLast="36" xr6:coauthVersionMax="36" xr10:uidLastSave="{00000000-0000-0000-0000-000000000000}"/>
  <bookViews>
    <workbookView xWindow="0" yWindow="0" windowWidth="28800" windowHeight="12132" xr2:uid="{00000000-000D-0000-FFFF-FFFF00000000}"/>
  </bookViews>
  <sheets>
    <sheet name="Corrigé exo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25" i="1"/>
  <c r="D15" i="1"/>
  <c r="D21" i="1" l="1"/>
  <c r="E44" i="1" l="1"/>
  <c r="C42" i="1"/>
  <c r="C45" i="1" s="1"/>
  <c r="C46" i="1" s="1"/>
  <c r="E40" i="1"/>
  <c r="C25" i="1"/>
  <c r="E25" i="1" s="1"/>
  <c r="C23" i="1"/>
  <c r="C26" i="1" s="1"/>
  <c r="C27" i="1" s="1"/>
  <c r="E23" i="1"/>
  <c r="C17" i="1"/>
  <c r="E15" i="1"/>
  <c r="C13" i="1"/>
  <c r="E12" i="1"/>
  <c r="E11" i="1"/>
  <c r="E13" i="1" s="1"/>
  <c r="D23" i="1" l="1"/>
  <c r="E26" i="1"/>
  <c r="E27" i="1" s="1"/>
  <c r="D13" i="1"/>
  <c r="E16" i="1"/>
  <c r="E17" i="1" s="1"/>
  <c r="D32" i="1"/>
  <c r="J20" i="1" l="1"/>
  <c r="B60" i="1" l="1"/>
  <c r="C59" i="1"/>
  <c r="E59" i="1" s="1"/>
  <c r="E53" i="1"/>
  <c r="C51" i="1"/>
  <c r="E35" i="1"/>
  <c r="C34" i="1"/>
  <c r="E34" i="1" s="1"/>
  <c r="C32" i="1"/>
  <c r="E32" i="1" s="1"/>
  <c r="E7" i="1"/>
  <c r="D6" i="1"/>
  <c r="D5" i="1"/>
  <c r="C60" i="1" l="1"/>
  <c r="C33" i="1"/>
  <c r="E33" i="1" s="1"/>
  <c r="E36" i="1" s="1"/>
  <c r="D36" i="1" s="1"/>
  <c r="D41" i="1" s="1"/>
  <c r="E41" i="1" s="1"/>
  <c r="E42" i="1" s="1"/>
  <c r="E45" i="1" l="1"/>
  <c r="E46" i="1" s="1"/>
  <c r="D42" i="1"/>
  <c r="D51" i="1"/>
  <c r="E51" i="1" s="1"/>
  <c r="E55" i="1" l="1"/>
  <c r="D55" i="1" l="1"/>
  <c r="D60" i="1" s="1"/>
  <c r="E60" i="1" s="1"/>
  <c r="E61" i="1" s="1"/>
  <c r="D6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D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CUMP</t>
        </r>
        <r>
          <rPr>
            <sz val="9"/>
            <color indexed="81"/>
            <rFont val="Tahoma"/>
            <family val="2"/>
          </rPr>
          <t xml:space="preserve">
56000 / 105000</t>
        </r>
      </text>
    </comment>
    <comment ref="C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49000 Clés
1 clé =&gt; 2 composants
49000 * 2 = 98000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E9384EB3-6BE0-4ACD-979C-CCDBDADE55C9}">
      <text>
        <r>
          <rPr>
            <b/>
            <sz val="9"/>
            <color indexed="81"/>
            <rFont val="Tahoma"/>
            <family val="2"/>
          </rPr>
          <t>49000*3/60 = 2450h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120572/49000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 xr:uid="{A84587EB-387B-448C-A7B6-14BB0F2EA2A4}">
      <text>
        <r>
          <rPr>
            <sz val="9"/>
            <color indexed="81"/>
            <rFont val="Tahoma"/>
            <family val="2"/>
          </rPr>
          <t>128342/52700</t>
        </r>
      </text>
    </comment>
    <comment ref="C5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CA : 48000 * 4€ = 192000
CA : QTE * PV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<sst xmlns="http://schemas.openxmlformats.org/spreadsheetml/2006/main" count="77" uniqueCount="37">
  <si>
    <t>COUT D'APPROVISIONNEMENT</t>
  </si>
  <si>
    <t>Q</t>
  </si>
  <si>
    <t>PU</t>
  </si>
  <si>
    <t>M</t>
  </si>
  <si>
    <t>Composant</t>
  </si>
  <si>
    <t>Plastique</t>
  </si>
  <si>
    <t>TOTAL</t>
  </si>
  <si>
    <t>STOCK DES COMPOSANTS</t>
  </si>
  <si>
    <t>ENTREES</t>
  </si>
  <si>
    <t>Stock Initial</t>
  </si>
  <si>
    <t>Achats</t>
  </si>
  <si>
    <t>Stock Final</t>
  </si>
  <si>
    <t>STOCK DU PLASTIQUE</t>
  </si>
  <si>
    <t>SORTIES</t>
  </si>
  <si>
    <t>MOD</t>
  </si>
  <si>
    <t>Location du matériel</t>
  </si>
  <si>
    <t>COUT DE PRODUCTION DES PRODUITS FABRIQUES</t>
  </si>
  <si>
    <t>STOCK DES CLES USB</t>
  </si>
  <si>
    <t>Coût de production des produits vendus</t>
  </si>
  <si>
    <t>Charges de distribution</t>
  </si>
  <si>
    <t>Commission</t>
  </si>
  <si>
    <t>Charges d'administration</t>
  </si>
  <si>
    <t>Cout de revient</t>
  </si>
  <si>
    <t>RESULTAT ANALYTIQUE</t>
  </si>
  <si>
    <t>CA</t>
  </si>
  <si>
    <t>Consommation de plastique pour la production</t>
  </si>
  <si>
    <t>COUT DE PRODUCTION - 49000 clés</t>
  </si>
  <si>
    <t xml:space="preserve">Production - 49000 </t>
  </si>
  <si>
    <t>Coût de production des produits vendus (48000)</t>
  </si>
  <si>
    <t>Sortie de composant pour la production</t>
  </si>
  <si>
    <t>Consommation de Composant</t>
  </si>
  <si>
    <t>Consommation de Plastique</t>
  </si>
  <si>
    <t>1 clé =&gt; 80g de plastique</t>
  </si>
  <si>
    <t>49 000 clés</t>
  </si>
  <si>
    <t>49000*80 =&gt;  3 920 000 grammes</t>
  </si>
  <si>
    <t>3920000/1000 = 3920 Kg</t>
  </si>
  <si>
    <t>COUT DE REVIENT DES PRODUITS VENDUS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</si>
</sst>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  <numFmt numFmtId="165" formatCode="#,##0.000\ &quot;€&quot;;[Red]\-#,##0.000\ &quot;€&quot;"/>
    <numFmt numFmtId="169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8" fontId="3" fillId="0" borderId="1" xfId="0" applyNumberFormat="1" applyFont="1" applyBorder="1" applyAlignment="1">
      <alignment vertical="center"/>
    </xf>
    <xf numFmtId="0" fontId="4" fillId="0" borderId="1" xfId="0" applyFont="1" applyBorder="1"/>
    <xf numFmtId="44" fontId="4" fillId="0" borderId="1" xfId="1" applyFont="1" applyBorder="1"/>
    <xf numFmtId="44" fontId="4" fillId="0" borderId="1" xfId="0" applyNumberFormat="1" applyFont="1" applyBorder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8" fontId="3" fillId="0" borderId="1" xfId="0" applyNumberFormat="1" applyFont="1" applyFill="1" applyBorder="1" applyAlignment="1">
      <alignment vertical="center"/>
    </xf>
    <xf numFmtId="0" fontId="4" fillId="0" borderId="1" xfId="0" applyFont="1" applyFill="1" applyBorder="1"/>
    <xf numFmtId="8" fontId="4" fillId="0" borderId="1" xfId="0" applyNumberFormat="1" applyFont="1" applyFill="1" applyBorder="1"/>
    <xf numFmtId="0" fontId="3" fillId="2" borderId="1" xfId="0" applyFont="1" applyFill="1" applyBorder="1" applyAlignment="1">
      <alignment horizontal="right" vertical="center"/>
    </xf>
    <xf numFmtId="44" fontId="2" fillId="2" borderId="1" xfId="0" applyNumberFormat="1" applyFont="1" applyFill="1" applyBorder="1" applyAlignment="1">
      <alignment vertical="center"/>
    </xf>
    <xf numFmtId="8" fontId="3" fillId="2" borderId="1" xfId="0" applyNumberFormat="1" applyFont="1" applyFill="1" applyBorder="1" applyAlignment="1">
      <alignment vertical="center"/>
    </xf>
    <xf numFmtId="44" fontId="5" fillId="0" borderId="1" xfId="1" applyFont="1" applyFill="1" applyBorder="1"/>
    <xf numFmtId="0" fontId="4" fillId="0" borderId="1" xfId="0" applyFont="1" applyFill="1" applyBorder="1" applyAlignment="1">
      <alignment horizontal="right"/>
    </xf>
    <xf numFmtId="44" fontId="5" fillId="0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/>
    <xf numFmtId="44" fontId="3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/>
    </xf>
    <xf numFmtId="44" fontId="4" fillId="0" borderId="1" xfId="0" applyNumberFormat="1" applyFont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44" fontId="3" fillId="2" borderId="1" xfId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/>
    </xf>
    <xf numFmtId="44" fontId="2" fillId="3" borderId="1" xfId="1" applyNumberFormat="1" applyFont="1" applyFill="1" applyBorder="1" applyAlignment="1">
      <alignment vertical="center"/>
    </xf>
    <xf numFmtId="44" fontId="2" fillId="3" borderId="1" xfId="1" applyFont="1" applyFill="1" applyBorder="1" applyAlignment="1">
      <alignment vertical="center"/>
    </xf>
    <xf numFmtId="0" fontId="0" fillId="0" borderId="0" xfId="0" quotePrefix="1"/>
    <xf numFmtId="0" fontId="4" fillId="3" borderId="1" xfId="0" applyFont="1" applyFill="1" applyBorder="1"/>
    <xf numFmtId="44" fontId="4" fillId="3" borderId="1" xfId="0" applyNumberFormat="1" applyFont="1" applyFill="1" applyBorder="1"/>
    <xf numFmtId="44" fontId="4" fillId="3" borderId="1" xfId="1" applyFont="1" applyFill="1" applyBorder="1"/>
    <xf numFmtId="0" fontId="3" fillId="2" borderId="1" xfId="0" applyFont="1" applyFill="1" applyBorder="1" applyAlignment="1">
      <alignment vertical="center" wrapText="1"/>
    </xf>
    <xf numFmtId="9" fontId="3" fillId="0" borderId="1" xfId="0" applyNumberFormat="1" applyFont="1" applyBorder="1" applyAlignment="1">
      <alignment vertical="center"/>
    </xf>
    <xf numFmtId="8" fontId="6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8" fontId="2" fillId="0" borderId="1" xfId="0" applyNumberFormat="1" applyFont="1" applyBorder="1" applyAlignment="1">
      <alignment vertical="center"/>
    </xf>
    <xf numFmtId="44" fontId="2" fillId="0" borderId="1" xfId="0" applyNumberFormat="1" applyFont="1" applyBorder="1" applyAlignment="1">
      <alignment vertical="center"/>
    </xf>
    <xf numFmtId="8" fontId="4" fillId="0" borderId="1" xfId="1" applyNumberFormat="1" applyFont="1" applyBorder="1"/>
    <xf numFmtId="0" fontId="4" fillId="2" borderId="1" xfId="0" applyFont="1" applyFill="1" applyBorder="1"/>
    <xf numFmtId="44" fontId="4" fillId="2" borderId="1" xfId="0" applyNumberFormat="1" applyFont="1" applyFill="1" applyBorder="1"/>
    <xf numFmtId="0" fontId="4" fillId="2" borderId="1" xfId="0" applyFont="1" applyFill="1" applyBorder="1" applyAlignment="1"/>
    <xf numFmtId="165" fontId="4" fillId="0" borderId="1" xfId="0" applyNumberFormat="1" applyFont="1" applyBorder="1"/>
    <xf numFmtId="44" fontId="5" fillId="4" borderId="1" xfId="0" applyNumberFormat="1" applyFont="1" applyFill="1" applyBorder="1" applyAlignment="1"/>
    <xf numFmtId="0" fontId="2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center"/>
    </xf>
    <xf numFmtId="8" fontId="3" fillId="5" borderId="1" xfId="0" applyNumberFormat="1" applyFont="1" applyFill="1" applyBorder="1" applyAlignment="1">
      <alignment vertical="center"/>
    </xf>
    <xf numFmtId="0" fontId="4" fillId="5" borderId="1" xfId="0" applyFont="1" applyFill="1" applyBorder="1"/>
    <xf numFmtId="8" fontId="4" fillId="5" borderId="1" xfId="0" applyNumberFormat="1" applyFont="1" applyFill="1" applyBorder="1"/>
    <xf numFmtId="44" fontId="4" fillId="5" borderId="1" xfId="1" applyFont="1" applyFill="1" applyBorder="1"/>
    <xf numFmtId="44" fontId="4" fillId="2" borderId="1" xfId="0" applyNumberFormat="1" applyFont="1" applyFill="1" applyBorder="1" applyAlignment="1"/>
    <xf numFmtId="0" fontId="4" fillId="6" borderId="1" xfId="0" applyFont="1" applyFill="1" applyBorder="1"/>
    <xf numFmtId="164" fontId="4" fillId="6" borderId="1" xfId="0" applyNumberFormat="1" applyFont="1" applyFill="1" applyBorder="1"/>
    <xf numFmtId="44" fontId="4" fillId="6" borderId="1" xfId="1" applyFont="1" applyFill="1" applyBorder="1"/>
    <xf numFmtId="44" fontId="5" fillId="6" borderId="1" xfId="0" applyNumberFormat="1" applyFont="1" applyFill="1" applyBorder="1" applyAlignment="1"/>
    <xf numFmtId="8" fontId="5" fillId="0" borderId="1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9" fillId="0" borderId="1" xfId="0" applyFont="1" applyFill="1" applyBorder="1"/>
    <xf numFmtId="0" fontId="9" fillId="0" borderId="1" xfId="0" applyFont="1" applyFill="1" applyBorder="1" applyAlignment="1"/>
    <xf numFmtId="8" fontId="9" fillId="0" borderId="1" xfId="0" applyNumberFormat="1" applyFont="1" applyFill="1" applyBorder="1"/>
    <xf numFmtId="8" fontId="4" fillId="0" borderId="1" xfId="1" applyNumberFormat="1" applyFont="1" applyFill="1" applyBorder="1"/>
    <xf numFmtId="8" fontId="4" fillId="0" borderId="1" xfId="0" applyNumberFormat="1" applyFont="1" applyBorder="1"/>
    <xf numFmtId="8" fontId="5" fillId="0" borderId="1" xfId="0" applyNumberFormat="1" applyFont="1" applyFill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4" fontId="4" fillId="0" borderId="0" xfId="0" applyNumberFormat="1" applyFont="1" applyBorder="1" applyAlignment="1">
      <alignment horizontal="right"/>
    </xf>
    <xf numFmtId="8" fontId="4" fillId="0" borderId="0" xfId="0" applyNumberFormat="1" applyFont="1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9" fontId="9" fillId="2" borderId="1" xfId="0" applyNumberFormat="1" applyFont="1" applyFill="1" applyBorder="1" applyAlignme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726292</xdr:colOff>
      <xdr:row>40</xdr:row>
      <xdr:rowOff>135647</xdr:rowOff>
    </xdr:from>
    <xdr:to>
      <xdr:col>13</xdr:col>
      <xdr:colOff>566987</xdr:colOff>
      <xdr:row>60</xdr:row>
      <xdr:rowOff>106697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291942" y="8149347"/>
          <a:ext cx="5936695" cy="4022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 de 100000 composants électroniques  (2 composants par clé)	: 54000€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clé nécessite 3mn de main d’œuvre		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Charges d’administrations			:  17200€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horaire de la main d’œuvre			:  24€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Charges de distribution (hors commission)		:   8700€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Achat de 4000 Kg de plastique (une clé nécessite 80g de plastique)	:   3500€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Une clé USB est vendue 4€ HT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Coût de location mensuel d’un matériel 		: 1300€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 matériel permet de fabriquer 10000 clés par mois</a:t>
          </a:r>
        </a:p>
        <a:p>
          <a:pPr lvl="0"/>
          <a:r>
            <a:rPr lang="fr-FR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Taux de commission des commerciaux		:   6% du CA HT</a:t>
          </a:r>
        </a:p>
        <a:p>
          <a:endParaRPr lang="fr-FR" sz="1200"/>
        </a:p>
        <a:p>
          <a:r>
            <a:rPr lang="fr-FR" sz="1200" b="1"/>
            <a:t>STOCKS</a:t>
          </a:r>
          <a:r>
            <a:rPr lang="fr-FR" sz="1200" b="1" baseline="0"/>
            <a:t> INITIAUX</a:t>
          </a:r>
          <a:endParaRPr lang="fr-FR" sz="1200" b="1"/>
        </a:p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Composants	 	: 5000 composants à un coût unitaire de 0.40€</a:t>
          </a:r>
          <a:endParaRPr lang="fr-FR" sz="1200" b="1">
            <a:effectLst/>
          </a:endParaRPr>
        </a:p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Plastiques		:    520kg pour un coût total de 338€</a:t>
          </a:r>
          <a:endParaRPr lang="fr-FR" sz="1200" b="1">
            <a:effectLst/>
          </a:endParaRPr>
        </a:p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Clé USB		: 3700 clés à un coût de production de 2.10€</a:t>
          </a:r>
          <a:endParaRPr lang="fr-FR" sz="1200" b="1">
            <a:effectLst/>
          </a:endParaRPr>
        </a:p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200" b="1">
            <a:effectLst/>
          </a:endParaRPr>
        </a:p>
        <a:p>
          <a:r>
            <a:rPr lang="fr-FR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Dans cet exercice, il a été produit 49000 clés mais il a été vendu uniquement 48000 clés.</a:t>
          </a:r>
          <a:endParaRPr lang="fr-FR" sz="1200" b="1">
            <a:effectLst/>
          </a:endParaRPr>
        </a:p>
        <a:p>
          <a:endParaRPr lang="fr-F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B3:J61"/>
  <sheetViews>
    <sheetView showGridLines="0" tabSelected="1" topLeftCell="A46" zoomScale="150" zoomScaleNormal="150" workbookViewId="0">
      <selection activeCell="D63" sqref="D63"/>
    </sheetView>
  </sheetViews>
  <sheetFormatPr baseColWidth="10" defaultRowHeight="14.4" x14ac:dyDescent="0.3"/>
  <cols>
    <col min="2" max="2" width="21.88671875" bestFit="1" customWidth="1"/>
    <col min="5" max="5" width="12.33203125" bestFit="1" customWidth="1"/>
  </cols>
  <sheetData>
    <row r="3" spans="2:5" x14ac:dyDescent="0.3">
      <c r="B3" s="74" t="s">
        <v>0</v>
      </c>
      <c r="C3" s="74"/>
      <c r="D3" s="74"/>
      <c r="E3" s="74"/>
    </row>
    <row r="4" spans="2:5" x14ac:dyDescent="0.3">
      <c r="B4" s="1"/>
      <c r="C4" s="2" t="s">
        <v>1</v>
      </c>
      <c r="D4" s="2" t="s">
        <v>2</v>
      </c>
      <c r="E4" s="2" t="s">
        <v>3</v>
      </c>
    </row>
    <row r="5" spans="2:5" x14ac:dyDescent="0.3">
      <c r="B5" s="49" t="s">
        <v>4</v>
      </c>
      <c r="C5" s="50">
        <v>100000</v>
      </c>
      <c r="D5" s="51">
        <f>E5/C5</f>
        <v>0.54</v>
      </c>
      <c r="E5" s="51">
        <v>54000</v>
      </c>
    </row>
    <row r="6" spans="2:5" x14ac:dyDescent="0.3">
      <c r="B6" s="56" t="s">
        <v>5</v>
      </c>
      <c r="C6" s="56">
        <v>4000</v>
      </c>
      <c r="D6" s="57">
        <f>E6/C6</f>
        <v>0.875</v>
      </c>
      <c r="E6" s="58">
        <v>3500</v>
      </c>
    </row>
    <row r="7" spans="2:5" x14ac:dyDescent="0.3">
      <c r="B7" s="5" t="s">
        <v>6</v>
      </c>
      <c r="C7" s="76"/>
      <c r="D7" s="77"/>
      <c r="E7" s="7">
        <f>E6+E5</f>
        <v>57500</v>
      </c>
    </row>
    <row r="9" spans="2:5" x14ac:dyDescent="0.3">
      <c r="B9" s="74" t="s">
        <v>7</v>
      </c>
      <c r="C9" s="74"/>
      <c r="D9" s="74"/>
      <c r="E9" s="74"/>
    </row>
    <row r="10" spans="2:5" x14ac:dyDescent="0.3">
      <c r="B10" s="61" t="s">
        <v>8</v>
      </c>
      <c r="C10" s="9" t="s">
        <v>1</v>
      </c>
      <c r="D10" s="9" t="s">
        <v>2</v>
      </c>
      <c r="E10" s="9" t="s">
        <v>3</v>
      </c>
    </row>
    <row r="11" spans="2:5" x14ac:dyDescent="0.3">
      <c r="B11" s="8" t="s">
        <v>9</v>
      </c>
      <c r="C11" s="10">
        <v>5000</v>
      </c>
      <c r="D11" s="11">
        <v>0.32999999999999891</v>
      </c>
      <c r="E11" s="11">
        <f>+C11*D11</f>
        <v>1649.9999999999945</v>
      </c>
    </row>
    <row r="12" spans="2:5" x14ac:dyDescent="0.3">
      <c r="B12" s="52" t="s">
        <v>10</v>
      </c>
      <c r="C12" s="52">
        <v>100000</v>
      </c>
      <c r="D12" s="53">
        <v>0.54</v>
      </c>
      <c r="E12" s="54">
        <f>+C12*D12</f>
        <v>54000</v>
      </c>
    </row>
    <row r="13" spans="2:5" ht="15.6" x14ac:dyDescent="0.3">
      <c r="B13" s="64" t="s">
        <v>6</v>
      </c>
      <c r="C13" s="65">
        <f>+C11+C12</f>
        <v>105000</v>
      </c>
      <c r="D13" s="78">
        <f>+E13/C13</f>
        <v>0.52999999999999992</v>
      </c>
      <c r="E13" s="66">
        <f>+E11+E12</f>
        <v>55649.999999999993</v>
      </c>
    </row>
    <row r="14" spans="2:5" x14ac:dyDescent="0.3">
      <c r="B14" s="8" t="s">
        <v>13</v>
      </c>
      <c r="C14" s="9"/>
      <c r="D14" s="9"/>
      <c r="E14" s="9"/>
    </row>
    <row r="15" spans="2:5" ht="27" customHeight="1" x14ac:dyDescent="0.3">
      <c r="B15" s="48" t="s">
        <v>29</v>
      </c>
      <c r="C15" s="14">
        <v>98000</v>
      </c>
      <c r="D15" s="15">
        <f>D13</f>
        <v>0.52999999999999992</v>
      </c>
      <c r="E15" s="16">
        <f>+C15*D15</f>
        <v>51939.999999999993</v>
      </c>
    </row>
    <row r="16" spans="2:5" x14ac:dyDescent="0.3">
      <c r="B16" s="12" t="s">
        <v>11</v>
      </c>
      <c r="C16" s="12">
        <v>7000</v>
      </c>
      <c r="D16" s="17"/>
      <c r="E16" s="67">
        <f>+E13-E15</f>
        <v>3710</v>
      </c>
    </row>
    <row r="17" spans="2:10" x14ac:dyDescent="0.3">
      <c r="B17" s="12" t="s">
        <v>6</v>
      </c>
      <c r="C17" s="18">
        <f>+C15+C16</f>
        <v>105000</v>
      </c>
      <c r="D17" s="19"/>
      <c r="E17" s="13">
        <f>+E15+E16</f>
        <v>55649.999999999993</v>
      </c>
    </row>
    <row r="19" spans="2:10" x14ac:dyDescent="0.3">
      <c r="B19" s="74" t="s">
        <v>12</v>
      </c>
      <c r="C19" s="74"/>
      <c r="D19" s="74"/>
      <c r="E19" s="74"/>
    </row>
    <row r="20" spans="2:10" x14ac:dyDescent="0.3">
      <c r="B20" s="1" t="s">
        <v>8</v>
      </c>
      <c r="C20" s="2" t="s">
        <v>1</v>
      </c>
      <c r="D20" s="2" t="s">
        <v>2</v>
      </c>
      <c r="E20" s="2" t="s">
        <v>3</v>
      </c>
      <c r="J20">
        <f>7000*0.53</f>
        <v>3710</v>
      </c>
    </row>
    <row r="21" spans="2:10" x14ac:dyDescent="0.3">
      <c r="B21" s="1" t="s">
        <v>9</v>
      </c>
      <c r="C21" s="3">
        <v>520</v>
      </c>
      <c r="D21" s="4">
        <f>E21/C21</f>
        <v>0.65769230769230769</v>
      </c>
      <c r="E21" s="4">
        <v>342</v>
      </c>
    </row>
    <row r="22" spans="2:10" x14ac:dyDescent="0.3">
      <c r="B22" s="5" t="s">
        <v>10</v>
      </c>
      <c r="C22" s="5">
        <v>4000</v>
      </c>
      <c r="D22" s="46"/>
      <c r="E22" s="6">
        <v>3500</v>
      </c>
    </row>
    <row r="23" spans="2:10" x14ac:dyDescent="0.3">
      <c r="B23" s="20" t="s">
        <v>6</v>
      </c>
      <c r="C23" s="21">
        <f>+C22+C21</f>
        <v>4520</v>
      </c>
      <c r="D23" s="47">
        <f>+E23/C23</f>
        <v>0.85</v>
      </c>
      <c r="E23" s="60">
        <f>+E21+E22</f>
        <v>3842</v>
      </c>
    </row>
    <row r="24" spans="2:10" x14ac:dyDescent="0.3">
      <c r="B24" s="1" t="s">
        <v>13</v>
      </c>
      <c r="C24" s="2" t="s">
        <v>1</v>
      </c>
      <c r="D24" s="2" t="s">
        <v>2</v>
      </c>
      <c r="E24" s="2" t="s">
        <v>3</v>
      </c>
      <c r="J24" t="s">
        <v>33</v>
      </c>
    </row>
    <row r="25" spans="2:10" ht="24" x14ac:dyDescent="0.3">
      <c r="B25" s="48" t="s">
        <v>25</v>
      </c>
      <c r="C25" s="14">
        <f>49000*80/1000</f>
        <v>3920</v>
      </c>
      <c r="D25" s="22">
        <f>D23</f>
        <v>0.85</v>
      </c>
      <c r="E25" s="16">
        <f>C25*D25</f>
        <v>3332</v>
      </c>
      <c r="J25" t="s">
        <v>32</v>
      </c>
    </row>
    <row r="26" spans="2:10" x14ac:dyDescent="0.3">
      <c r="B26" s="5" t="s">
        <v>11</v>
      </c>
      <c r="C26" s="5">
        <f>C23-C25</f>
        <v>600</v>
      </c>
      <c r="D26" s="6"/>
      <c r="E26" s="42">
        <f>E23-E25</f>
        <v>510</v>
      </c>
      <c r="J26" s="31" t="s">
        <v>34</v>
      </c>
    </row>
    <row r="27" spans="2:10" x14ac:dyDescent="0.3">
      <c r="B27" s="5" t="s">
        <v>6</v>
      </c>
      <c r="C27" s="23">
        <f>C25+C26</f>
        <v>4520</v>
      </c>
      <c r="D27" s="24"/>
      <c r="E27" s="68">
        <f>E25+E26</f>
        <v>3842</v>
      </c>
      <c r="J27" s="31" t="s">
        <v>35</v>
      </c>
    </row>
    <row r="30" spans="2:10" x14ac:dyDescent="0.3">
      <c r="B30" s="74" t="s">
        <v>26</v>
      </c>
      <c r="C30" s="74"/>
      <c r="D30" s="74"/>
      <c r="E30" s="74"/>
    </row>
    <row r="31" spans="2:10" x14ac:dyDescent="0.3">
      <c r="B31" s="1"/>
      <c r="C31" s="2" t="s">
        <v>1</v>
      </c>
      <c r="D31" s="2" t="s">
        <v>2</v>
      </c>
      <c r="E31" s="2" t="s">
        <v>3</v>
      </c>
    </row>
    <row r="32" spans="2:10" x14ac:dyDescent="0.3">
      <c r="B32" s="25" t="s">
        <v>30</v>
      </c>
      <c r="C32" s="14">
        <f>C15</f>
        <v>98000</v>
      </c>
      <c r="D32" s="26">
        <f>D15</f>
        <v>0.52999999999999992</v>
      </c>
      <c r="E32" s="26">
        <f>C32*D32</f>
        <v>51939.999999999993</v>
      </c>
    </row>
    <row r="33" spans="2:7" x14ac:dyDescent="0.3">
      <c r="B33" s="25" t="s">
        <v>31</v>
      </c>
      <c r="C33" s="14">
        <f>C25</f>
        <v>3920</v>
      </c>
      <c r="D33" s="26">
        <v>0.85</v>
      </c>
      <c r="E33" s="26">
        <f>C33*D33</f>
        <v>3332</v>
      </c>
    </row>
    <row r="34" spans="2:7" x14ac:dyDescent="0.3">
      <c r="B34" s="1" t="s">
        <v>14</v>
      </c>
      <c r="C34" s="3">
        <f>49000*3/60</f>
        <v>2450</v>
      </c>
      <c r="D34" s="4">
        <v>24</v>
      </c>
      <c r="E34" s="4">
        <f>D34*C34</f>
        <v>58800</v>
      </c>
    </row>
    <row r="35" spans="2:7" x14ac:dyDescent="0.3">
      <c r="B35" s="1" t="s">
        <v>15</v>
      </c>
      <c r="C35" s="3">
        <v>5</v>
      </c>
      <c r="D35" s="4">
        <v>1300</v>
      </c>
      <c r="E35" s="4">
        <f>C35*D35</f>
        <v>6500</v>
      </c>
    </row>
    <row r="36" spans="2:7" ht="24" x14ac:dyDescent="0.3">
      <c r="B36" s="27" t="s">
        <v>16</v>
      </c>
      <c r="C36" s="28">
        <v>49000</v>
      </c>
      <c r="D36" s="29">
        <f>E36/C36</f>
        <v>2.4606530612244897</v>
      </c>
      <c r="E36" s="30">
        <f>SUM(E32:E35)</f>
        <v>120572</v>
      </c>
      <c r="G36" s="31"/>
    </row>
    <row r="38" spans="2:7" x14ac:dyDescent="0.3">
      <c r="B38" s="74" t="s">
        <v>17</v>
      </c>
      <c r="C38" s="74"/>
      <c r="D38" s="74"/>
      <c r="E38" s="74"/>
    </row>
    <row r="39" spans="2:7" x14ac:dyDescent="0.3">
      <c r="B39" s="61" t="s">
        <v>8</v>
      </c>
      <c r="C39" s="9" t="s">
        <v>1</v>
      </c>
      <c r="D39" s="9" t="s">
        <v>2</v>
      </c>
      <c r="E39" s="9" t="s">
        <v>3</v>
      </c>
    </row>
    <row r="40" spans="2:7" x14ac:dyDescent="0.3">
      <c r="B40" s="8" t="s">
        <v>9</v>
      </c>
      <c r="C40" s="10">
        <v>3700</v>
      </c>
      <c r="D40" s="11">
        <v>2.3089189189189314</v>
      </c>
      <c r="E40" s="11">
        <f>C40*D40</f>
        <v>8543.0000000000455</v>
      </c>
    </row>
    <row r="41" spans="2:7" x14ac:dyDescent="0.3">
      <c r="B41" s="32" t="s">
        <v>27</v>
      </c>
      <c r="C41" s="32">
        <v>49000</v>
      </c>
      <c r="D41" s="33">
        <f>D36</f>
        <v>2.4606530612244897</v>
      </c>
      <c r="E41" s="34">
        <f>C41*D41</f>
        <v>120572</v>
      </c>
    </row>
    <row r="42" spans="2:7" x14ac:dyDescent="0.3">
      <c r="B42" s="62" t="s">
        <v>6</v>
      </c>
      <c r="C42" s="63">
        <f>C40+C41</f>
        <v>52700</v>
      </c>
      <c r="D42" s="59">
        <f>E42/C42</f>
        <v>2.4500000000000006</v>
      </c>
      <c r="E42" s="69">
        <f>E40+E41</f>
        <v>129115.00000000004</v>
      </c>
    </row>
    <row r="43" spans="2:7" x14ac:dyDescent="0.3">
      <c r="B43" s="1" t="s">
        <v>13</v>
      </c>
      <c r="C43" s="2" t="s">
        <v>1</v>
      </c>
      <c r="D43" s="2" t="s">
        <v>2</v>
      </c>
      <c r="E43" s="2" t="s">
        <v>3</v>
      </c>
    </row>
    <row r="44" spans="2:7" ht="24.75" customHeight="1" x14ac:dyDescent="0.3">
      <c r="B44" s="35" t="s">
        <v>18</v>
      </c>
      <c r="C44" s="14">
        <v>48000</v>
      </c>
      <c r="D44" s="22">
        <f>D42</f>
        <v>2.4500000000000006</v>
      </c>
      <c r="E44" s="16">
        <f>C44*D44</f>
        <v>117600.00000000003</v>
      </c>
    </row>
    <row r="45" spans="2:7" x14ac:dyDescent="0.3">
      <c r="B45" s="5" t="s">
        <v>11</v>
      </c>
      <c r="C45" s="5">
        <f>C42-C44</f>
        <v>4700</v>
      </c>
      <c r="D45" s="6"/>
      <c r="E45" s="42">
        <f>E42-E44</f>
        <v>11515.000000000015</v>
      </c>
    </row>
    <row r="46" spans="2:7" x14ac:dyDescent="0.3">
      <c r="B46" s="5" t="s">
        <v>6</v>
      </c>
      <c r="C46" s="23">
        <f>C44+C45</f>
        <v>52700</v>
      </c>
      <c r="D46" s="24"/>
      <c r="E46" s="68">
        <f>E44+E45</f>
        <v>129115.00000000004</v>
      </c>
    </row>
    <row r="47" spans="2:7" x14ac:dyDescent="0.3">
      <c r="B47" s="70"/>
      <c r="C47" s="71"/>
      <c r="D47" s="72"/>
      <c r="E47" s="73"/>
    </row>
    <row r="48" spans="2:7" x14ac:dyDescent="0.3">
      <c r="B48" s="70"/>
      <c r="C48" s="71"/>
      <c r="D48" s="72"/>
      <c r="E48" s="73"/>
    </row>
    <row r="49" spans="2:5" x14ac:dyDescent="0.3">
      <c r="B49" s="74" t="s">
        <v>36</v>
      </c>
      <c r="C49" s="74"/>
      <c r="D49" s="74"/>
      <c r="E49" s="74"/>
    </row>
    <row r="50" spans="2:5" x14ac:dyDescent="0.3">
      <c r="B50" s="1"/>
      <c r="C50" s="2" t="s">
        <v>1</v>
      </c>
      <c r="D50" s="2" t="s">
        <v>2</v>
      </c>
      <c r="E50" s="2" t="s">
        <v>3</v>
      </c>
    </row>
    <row r="51" spans="2:5" ht="24" x14ac:dyDescent="0.3">
      <c r="B51" s="35" t="s">
        <v>28</v>
      </c>
      <c r="C51" s="14">
        <f>C44</f>
        <v>48000</v>
      </c>
      <c r="D51" s="22">
        <f>D44</f>
        <v>2.4500000000000006</v>
      </c>
      <c r="E51" s="22">
        <f>D51*C51</f>
        <v>117600.00000000003</v>
      </c>
    </row>
    <row r="52" spans="2:5" x14ac:dyDescent="0.3">
      <c r="B52" s="1" t="s">
        <v>19</v>
      </c>
      <c r="C52" s="3"/>
      <c r="D52" s="4"/>
      <c r="E52" s="4">
        <v>8700</v>
      </c>
    </row>
    <row r="53" spans="2:5" x14ac:dyDescent="0.3">
      <c r="B53" s="1" t="s">
        <v>20</v>
      </c>
      <c r="C53" s="3">
        <v>192000</v>
      </c>
      <c r="D53" s="36">
        <v>0.06</v>
      </c>
      <c r="E53" s="37">
        <f>C53*D53</f>
        <v>11520</v>
      </c>
    </row>
    <row r="54" spans="2:5" x14ac:dyDescent="0.3">
      <c r="B54" s="1" t="s">
        <v>21</v>
      </c>
      <c r="C54" s="3"/>
      <c r="D54" s="4"/>
      <c r="E54" s="4">
        <v>17200</v>
      </c>
    </row>
    <row r="55" spans="2:5" x14ac:dyDescent="0.3">
      <c r="B55" s="38" t="s">
        <v>22</v>
      </c>
      <c r="C55" s="39">
        <v>48000</v>
      </c>
      <c r="D55" s="40">
        <f>E55/C55</f>
        <v>3.2295833333333341</v>
      </c>
      <c r="E55" s="41">
        <f>SUM(E51:E54)</f>
        <v>155020.00000000003</v>
      </c>
    </row>
    <row r="57" spans="2:5" x14ac:dyDescent="0.3">
      <c r="B57" s="75" t="s">
        <v>23</v>
      </c>
      <c r="C57" s="75"/>
      <c r="D57" s="75"/>
      <c r="E57" s="75"/>
    </row>
    <row r="58" spans="2:5" x14ac:dyDescent="0.3">
      <c r="B58" s="1"/>
      <c r="C58" s="2" t="s">
        <v>1</v>
      </c>
      <c r="D58" s="2" t="s">
        <v>2</v>
      </c>
      <c r="E58" s="2" t="s">
        <v>3</v>
      </c>
    </row>
    <row r="59" spans="2:5" x14ac:dyDescent="0.3">
      <c r="B59" s="1" t="s">
        <v>24</v>
      </c>
      <c r="C59" s="3">
        <f>C55</f>
        <v>48000</v>
      </c>
      <c r="D59" s="4">
        <v>4</v>
      </c>
      <c r="E59" s="4">
        <f>+C59*D59</f>
        <v>192000</v>
      </c>
    </row>
    <row r="60" spans="2:5" x14ac:dyDescent="0.3">
      <c r="B60" s="5" t="str">
        <f>B55</f>
        <v>Cout de revient</v>
      </c>
      <c r="C60" s="5">
        <f>C59</f>
        <v>48000</v>
      </c>
      <c r="D60" s="42">
        <f>D55</f>
        <v>3.2295833333333341</v>
      </c>
      <c r="E60" s="6">
        <f>C60*D60</f>
        <v>155020.00000000003</v>
      </c>
    </row>
    <row r="61" spans="2:5" x14ac:dyDescent="0.3">
      <c r="B61" s="43" t="s">
        <v>23</v>
      </c>
      <c r="C61" s="45">
        <v>48000</v>
      </c>
      <c r="D61" s="55">
        <f>E61/C61</f>
        <v>0.77041666666666608</v>
      </c>
      <c r="E61" s="44">
        <f>+E59-E60</f>
        <v>36979.999999999971</v>
      </c>
    </row>
  </sheetData>
  <mergeCells count="8">
    <mergeCell ref="B49:E49"/>
    <mergeCell ref="B57:E57"/>
    <mergeCell ref="B3:E3"/>
    <mergeCell ref="C7:D7"/>
    <mergeCell ref="B9:E9"/>
    <mergeCell ref="B19:E19"/>
    <mergeCell ref="B30:E30"/>
    <mergeCell ref="B38:E3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Corrigé exo4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2020-03-17T20:11:26Z</dcterms:created>
  <dcterms:modified xsi:type="dcterms:W3CDTF">2025-02-09T15:51:44Z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1f716837-3b5e-450a-acfc-fbe6a204905b</vt:lpwstr>
  </property>
</Properties>
</file>