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1/R209 Controle de Gestion/Coût complet/Chapitre 1 Coût complet/2024 2025/"/>
    </mc:Choice>
  </mc:AlternateContent>
  <xr:revisionPtr revIDLastSave="0" documentId="8_{582E4C44-053D-4580-B91E-036AB5CDC967}" xr6:coauthVersionLast="36" xr6:coauthVersionMax="36" xr10:uidLastSave="{00000000-0000-0000-0000-000000000000}"/>
  <bookViews>
    <workbookView xWindow="0" yWindow="0" windowWidth="28800" windowHeight="12132" xr2:uid="{00000000-000D-0000-FFFF-FFFF00000000}"/>
  </bookViews>
  <sheets>
    <sheet name="Corrigé exo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H35" i="2"/>
  <c r="F35" i="2"/>
  <c r="D35" i="2"/>
  <c r="E35" i="2"/>
  <c r="C15" i="2" l="1"/>
  <c r="D51" i="2" l="1"/>
  <c r="B59" i="2" l="1"/>
  <c r="F58" i="2"/>
  <c r="H58" i="2" s="1"/>
  <c r="C58" i="2"/>
  <c r="C59" i="2" s="1"/>
  <c r="H52" i="2"/>
  <c r="G51" i="2"/>
  <c r="C51" i="2"/>
  <c r="E51" i="2" s="1"/>
  <c r="F50" i="2"/>
  <c r="F51" i="2" s="1"/>
  <c r="H51" i="2" s="1"/>
  <c r="C50" i="2"/>
  <c r="G40" i="2"/>
  <c r="G41" i="2" s="1"/>
  <c r="G44" i="2" s="1"/>
  <c r="G45" i="2" s="1"/>
  <c r="C40" i="2"/>
  <c r="H39" i="2"/>
  <c r="D39" i="2"/>
  <c r="H34" i="2"/>
  <c r="E34" i="2"/>
  <c r="F33" i="2"/>
  <c r="H33" i="2" s="1"/>
  <c r="C33" i="2"/>
  <c r="E33" i="2" s="1"/>
  <c r="G32" i="2"/>
  <c r="F32" i="2"/>
  <c r="H32" i="2" s="1"/>
  <c r="F31" i="2"/>
  <c r="C31" i="2"/>
  <c r="C13" i="2"/>
  <c r="C16" i="2" s="1"/>
  <c r="C17" i="2" s="1"/>
  <c r="E12" i="2"/>
  <c r="E13" i="2" s="1"/>
  <c r="D11" i="2"/>
  <c r="E6" i="2"/>
  <c r="E5" i="2"/>
  <c r="C41" i="2" l="1"/>
  <c r="C44" i="2" s="1"/>
  <c r="C45" i="2" s="1"/>
  <c r="E17" i="2"/>
  <c r="D13" i="2"/>
  <c r="D15" i="2" s="1"/>
  <c r="C52" i="2"/>
  <c r="E52" i="2" s="1"/>
  <c r="E7" i="2"/>
  <c r="F59" i="2"/>
  <c r="E58" i="2"/>
  <c r="D16" i="2" l="1"/>
  <c r="D17" i="2" s="1"/>
  <c r="E15" i="2"/>
  <c r="E16" i="2" s="1"/>
  <c r="D31" i="2" l="1"/>
  <c r="E31" i="2" s="1"/>
  <c r="G31" i="2"/>
  <c r="H31" i="2" s="1"/>
  <c r="H40" i="2" l="1"/>
  <c r="I40" i="2"/>
  <c r="I41" i="2" s="1"/>
  <c r="H41" i="2" s="1"/>
  <c r="H43" i="2" s="1"/>
  <c r="H44" i="2" s="1"/>
  <c r="H45" i="2" s="1"/>
  <c r="D40" i="2"/>
  <c r="E40" i="2"/>
  <c r="G50" i="2" l="1"/>
  <c r="I43" i="2"/>
  <c r="H50" i="2" s="1"/>
  <c r="H53" i="2" s="1"/>
  <c r="G53" i="2" s="1"/>
  <c r="E41" i="2"/>
  <c r="D41" i="2" s="1"/>
  <c r="D43" i="2" s="1"/>
  <c r="I44" i="2" l="1"/>
  <c r="I45" i="2" s="1"/>
  <c r="D50" i="2"/>
  <c r="E50" i="2" s="1"/>
  <c r="E53" i="2" s="1"/>
  <c r="D53" i="2" s="1"/>
  <c r="D44" i="2"/>
  <c r="D45" i="2" s="1"/>
  <c r="E43" i="2"/>
  <c r="E44" i="2" s="1"/>
  <c r="E45" i="2" s="1"/>
  <c r="G59" i="2"/>
  <c r="H59" i="2" s="1"/>
  <c r="H60" i="2" s="1"/>
  <c r="G60" i="2" s="1"/>
  <c r="D59" i="2" l="1"/>
  <c r="E59" i="2" s="1"/>
  <c r="E60" i="2" s="1"/>
  <c r="D6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3T  = 3000Kg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1T = 4600€
1Kg = 4600 / 1000 = 4,60€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CUMP : 17100/3800</t>
        </r>
        <r>
          <rPr>
            <sz val="9"/>
            <color indexed="81"/>
            <rFont val="Tahoma"/>
            <family val="2"/>
          </rPr>
          <t xml:space="preserve">
= 4,50€</t>
        </r>
      </text>
    </comment>
    <comment ref="C3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12mn * 10000 = 120000 mn  / 60 
2000 heures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15mn * 3000 =45000mn
45000mn   /  60
750 heures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19500€ / 13000 = 1,50€ par mug produit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CUMP : 72800/11200 = 6,50€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8€ * 15% = 1,20€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11€ * 15% = 1,65€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<sst xmlns="http://schemas.openxmlformats.org/spreadsheetml/2006/main" count="106" uniqueCount="46">
  <si>
    <t>COUT D'APPROVISIONNEMENT</t>
  </si>
  <si>
    <t>Q</t>
  </si>
  <si>
    <t>PU</t>
  </si>
  <si>
    <t>M</t>
  </si>
  <si>
    <t>TOTAL</t>
  </si>
  <si>
    <t>ENTREES</t>
  </si>
  <si>
    <t>Stock Initial</t>
  </si>
  <si>
    <t>Achats</t>
  </si>
  <si>
    <t>Stock Final</t>
  </si>
  <si>
    <t>SORTIES</t>
  </si>
  <si>
    <t>COUT DE PRODUCTION</t>
  </si>
  <si>
    <t>COUT DE PRODUCTION DES PRODUITS FABRIQUES</t>
  </si>
  <si>
    <t>Production</t>
  </si>
  <si>
    <t>Pour la vente</t>
  </si>
  <si>
    <t>COUT DE REVIENT</t>
  </si>
  <si>
    <t>Coût de production des produits vendus</t>
  </si>
  <si>
    <t>Charges de distribution</t>
  </si>
  <si>
    <t>Charges d'administration</t>
  </si>
  <si>
    <t>Cout de revient</t>
  </si>
  <si>
    <t>RESULTAT ANALYTIQUE</t>
  </si>
  <si>
    <t>CA</t>
  </si>
  <si>
    <t>Céramique</t>
  </si>
  <si>
    <t>Aluminium</t>
  </si>
  <si>
    <t>STOCK DE CERAMIQUE</t>
  </si>
  <si>
    <t>MG1</t>
  </si>
  <si>
    <t>MG2</t>
  </si>
  <si>
    <t>MG1 (10000)</t>
  </si>
  <si>
    <t>Charges fixes indirectes</t>
  </si>
  <si>
    <t>STOCK DE MG1</t>
  </si>
  <si>
    <t>STOCK DE MG2</t>
  </si>
  <si>
    <t>13000 Mugs</t>
  </si>
  <si>
    <t>250 g de céramique</t>
  </si>
  <si>
    <t>13000 * 250g = 3 250 000g</t>
  </si>
  <si>
    <t>3250000/1000=3250Kg</t>
  </si>
  <si>
    <t>MG2 (3000)</t>
  </si>
  <si>
    <t>Aluminium MG2</t>
  </si>
  <si>
    <t>MOD en heure</t>
  </si>
  <si>
    <t>MG1 10800 Mugs</t>
  </si>
  <si>
    <t>250g</t>
  </si>
  <si>
    <t>Consommation de céramique pour la production</t>
  </si>
  <si>
    <t>3000 MG2 (50g d'aluminium)</t>
  </si>
  <si>
    <t>2500 Kg</t>
  </si>
  <si>
    <t>750 Kg</t>
  </si>
  <si>
    <t>150000 g</t>
  </si>
  <si>
    <t>150 Kg</t>
  </si>
  <si>
    <t>3250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</si>
</sst>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8" borderId="0" applyNumberFormat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/>
    <xf numFmtId="44" fontId="4" fillId="0" borderId="1" xfId="1" applyFont="1" applyBorder="1"/>
    <xf numFmtId="44" fontId="4" fillId="0" borderId="1" xfId="0" applyNumberFormat="1" applyFont="1" applyBorder="1"/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44" fontId="4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0" fillId="0" borderId="0" xfId="0" quotePrefix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4" fontId="2" fillId="0" borderId="1" xfId="0" applyNumberFormat="1" applyFont="1" applyBorder="1" applyAlignment="1">
      <alignment vertical="center"/>
    </xf>
    <xf numFmtId="8" fontId="4" fillId="0" borderId="1" xfId="1" applyNumberFormat="1" applyFont="1" applyBorder="1"/>
    <xf numFmtId="0" fontId="4" fillId="2" borderId="1" xfId="0" applyFont="1" applyFill="1" applyBorder="1"/>
    <xf numFmtId="0" fontId="4" fillId="2" borderId="2" xfId="0" applyFont="1" applyFill="1" applyBorder="1" applyAlignment="1"/>
    <xf numFmtId="44" fontId="4" fillId="2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8" fontId="3" fillId="4" borderId="1" xfId="0" applyNumberFormat="1" applyFont="1" applyFill="1" applyBorder="1" applyAlignment="1">
      <alignment vertical="center"/>
    </xf>
    <xf numFmtId="0" fontId="4" fillId="4" borderId="1" xfId="0" applyFont="1" applyFill="1" applyBorder="1"/>
    <xf numFmtId="8" fontId="4" fillId="4" borderId="1" xfId="0" applyNumberFormat="1" applyFont="1" applyFill="1" applyBorder="1"/>
    <xf numFmtId="8" fontId="4" fillId="4" borderId="1" xfId="1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44" fontId="3" fillId="5" borderId="1" xfId="0" applyNumberFormat="1" applyFont="1" applyFill="1" applyBorder="1" applyAlignment="1">
      <alignment vertical="center"/>
    </xf>
    <xf numFmtId="8" fontId="3" fillId="5" borderId="1" xfId="0" applyNumberFormat="1" applyFont="1" applyFill="1" applyBorder="1" applyAlignment="1">
      <alignment vertical="center"/>
    </xf>
    <xf numFmtId="44" fontId="4" fillId="2" borderId="1" xfId="1" applyFont="1" applyFill="1" applyBorder="1"/>
    <xf numFmtId="8" fontId="4" fillId="2" borderId="1" xfId="1" applyNumberFormat="1" applyFont="1" applyFill="1" applyBorder="1"/>
    <xf numFmtId="0" fontId="4" fillId="2" borderId="1" xfId="0" applyFont="1" applyFill="1" applyBorder="1" applyAlignment="1">
      <alignment horizontal="right"/>
    </xf>
    <xf numFmtId="44" fontId="4" fillId="2" borderId="1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44" fontId="3" fillId="5" borderId="1" xfId="1" applyFont="1" applyFill="1" applyBorder="1" applyAlignment="1">
      <alignment horizontal="right" vertical="center"/>
    </xf>
    <xf numFmtId="8" fontId="3" fillId="0" borderId="1" xfId="2" applyNumberFormat="1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8" fontId="8" fillId="0" borderId="1" xfId="0" applyNumberFormat="1" applyFont="1" applyBorder="1" applyAlignment="1">
      <alignment vertical="center"/>
    </xf>
    <xf numFmtId="8" fontId="2" fillId="2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4" borderId="1" xfId="0" applyFont="1" applyFill="1" applyBorder="1"/>
    <xf numFmtId="0" fontId="5" fillId="4" borderId="1" xfId="0" applyFont="1" applyFill="1" applyBorder="1" applyAlignment="1"/>
    <xf numFmtId="44" fontId="5" fillId="4" borderId="1" xfId="0" applyNumberFormat="1" applyFont="1" applyFill="1" applyBorder="1"/>
    <xf numFmtId="0" fontId="0" fillId="0" borderId="0" xfId="0" applyAlignment="1">
      <alignment horizontal="right"/>
    </xf>
    <xf numFmtId="44" fontId="5" fillId="7" borderId="1" xfId="0" applyNumberFormat="1" applyFont="1" applyFill="1" applyBorder="1" applyAlignment="1"/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right" vertical="center"/>
    </xf>
    <xf numFmtId="164" fontId="2" fillId="6" borderId="1" xfId="1" applyNumberFormat="1" applyFont="1" applyFill="1" applyBorder="1" applyAlignment="1">
      <alignment vertical="center"/>
    </xf>
    <xf numFmtId="44" fontId="2" fillId="6" borderId="1" xfId="1" applyFont="1" applyFill="1" applyBorder="1" applyAlignment="1">
      <alignment vertical="center"/>
    </xf>
    <xf numFmtId="0" fontId="9" fillId="8" borderId="0" xfId="3"/>
    <xf numFmtId="0" fontId="2" fillId="5" borderId="1" xfId="0" applyFont="1" applyFill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3" fillId="9" borderId="1" xfId="0" applyFont="1" applyFill="1" applyBorder="1" applyAlignment="1">
      <alignment horizontal="right" vertical="center"/>
    </xf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right" vertical="center"/>
    </xf>
    <xf numFmtId="8" fontId="3" fillId="10" borderId="1" xfId="0" applyNumberFormat="1" applyFont="1" applyFill="1" applyBorder="1" applyAlignment="1">
      <alignment vertical="center"/>
    </xf>
    <xf numFmtId="0" fontId="4" fillId="10" borderId="1" xfId="0" applyFont="1" applyFill="1" applyBorder="1"/>
    <xf numFmtId="0" fontId="5" fillId="10" borderId="1" xfId="0" applyFont="1" applyFill="1" applyBorder="1"/>
    <xf numFmtId="164" fontId="4" fillId="10" borderId="1" xfId="0" applyNumberFormat="1" applyFont="1" applyFill="1" applyBorder="1"/>
    <xf numFmtId="44" fontId="4" fillId="10" borderId="1" xfId="1" applyFont="1" applyFill="1" applyBorder="1"/>
    <xf numFmtId="44" fontId="5" fillId="10" borderId="1" xfId="0" applyNumberFormat="1" applyFont="1" applyFill="1" applyBorder="1" applyAlignment="1"/>
    <xf numFmtId="0" fontId="4" fillId="10" borderId="1" xfId="0" applyFont="1" applyFill="1" applyBorder="1" applyAlignment="1">
      <alignment horizontal="right"/>
    </xf>
    <xf numFmtId="44" fontId="4" fillId="10" borderId="1" xfId="0" applyNumberFormat="1" applyFont="1" applyFill="1" applyBorder="1" applyAlignment="1">
      <alignment horizontal="right"/>
    </xf>
    <xf numFmtId="44" fontId="4" fillId="10" borderId="1" xfId="0" applyNumberFormat="1" applyFont="1" applyFill="1" applyBorder="1"/>
    <xf numFmtId="0" fontId="3" fillId="11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right" vertical="center"/>
    </xf>
    <xf numFmtId="8" fontId="3" fillId="11" borderId="1" xfId="0" applyNumberFormat="1" applyFont="1" applyFill="1" applyBorder="1" applyAlignment="1">
      <alignment vertical="center"/>
    </xf>
    <xf numFmtId="0" fontId="4" fillId="11" borderId="1" xfId="0" applyFont="1" applyFill="1" applyBorder="1"/>
    <xf numFmtId="164" fontId="4" fillId="11" borderId="1" xfId="0" applyNumberFormat="1" applyFont="1" applyFill="1" applyBorder="1"/>
    <xf numFmtId="44" fontId="4" fillId="11" borderId="1" xfId="1" applyFont="1" applyFill="1" applyBorder="1"/>
    <xf numFmtId="44" fontId="5" fillId="11" borderId="1" xfId="0" applyNumberFormat="1" applyFont="1" applyFill="1" applyBorder="1" applyAlignment="1"/>
    <xf numFmtId="44" fontId="4" fillId="11" borderId="1" xfId="0" applyNumberFormat="1" applyFont="1" applyFill="1" applyBorder="1"/>
    <xf numFmtId="0" fontId="4" fillId="11" borderId="1" xfId="0" applyFont="1" applyFill="1" applyBorder="1" applyAlignment="1">
      <alignment horizontal="right"/>
    </xf>
    <xf numFmtId="44" fontId="4" fillId="11" borderId="1" xfId="0" applyNumberFormat="1" applyFont="1" applyFill="1" applyBorder="1" applyAlignment="1">
      <alignment horizontal="right"/>
    </xf>
    <xf numFmtId="0" fontId="5" fillId="10" borderId="1" xfId="0" applyFont="1" applyFill="1" applyBorder="1" applyAlignment="1"/>
    <xf numFmtId="8" fontId="5" fillId="10" borderId="1" xfId="0" applyNumberFormat="1" applyFont="1" applyFill="1" applyBorder="1"/>
    <xf numFmtId="0" fontId="5" fillId="11" borderId="1" xfId="0" applyFont="1" applyFill="1" applyBorder="1"/>
    <xf numFmtId="0" fontId="5" fillId="11" borderId="1" xfId="0" applyFont="1" applyFill="1" applyBorder="1" applyAlignment="1"/>
    <xf numFmtId="44" fontId="5" fillId="11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0" applyNumberFormat="1" applyFont="1" applyFill="1" applyBorder="1" applyAlignment="1">
      <alignment vertical="center"/>
    </xf>
    <xf numFmtId="44" fontId="3" fillId="2" borderId="1" xfId="1" applyFont="1" applyFill="1" applyBorder="1" applyAlignment="1">
      <alignment horizontal="right" vertical="center"/>
    </xf>
    <xf numFmtId="0" fontId="5" fillId="0" borderId="1" xfId="0" applyFont="1" applyBorder="1"/>
    <xf numFmtId="8" fontId="5" fillId="0" borderId="1" xfId="0" applyNumberFormat="1" applyFont="1" applyBorder="1"/>
    <xf numFmtId="0" fontId="10" fillId="5" borderId="1" xfId="0" applyFont="1" applyFill="1" applyBorder="1" applyAlignment="1">
      <alignment horizontal="right" vertical="center"/>
    </xf>
    <xf numFmtId="8" fontId="3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right" vertical="center"/>
    </xf>
    <xf numFmtId="8" fontId="2" fillId="11" borderId="1" xfId="0" applyNumberFormat="1" applyFont="1" applyFill="1" applyBorder="1" applyAlignment="1">
      <alignment vertical="center"/>
    </xf>
    <xf numFmtId="44" fontId="4" fillId="2" borderId="1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10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">
    <cellStyle name="Insatisfaisant" xfId="3" builtinId="27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563880</xdr:colOff>
      <xdr:row>22</xdr:row>
      <xdr:rowOff>160596</xdr:rowOff>
    </xdr:from>
    <xdr:to>
      <xdr:col>3</xdr:col>
      <xdr:colOff>664535</xdr:colOff>
      <xdr:row>30</xdr:row>
      <xdr:rowOff>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1344708" y="4302863"/>
          <a:ext cx="881484" cy="134568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692224</xdr:colOff>
      <xdr:row>22</xdr:row>
      <xdr:rowOff>188285</xdr:rowOff>
    </xdr:from>
    <xdr:to>
      <xdr:col>5</xdr:col>
      <xdr:colOff>304578</xdr:colOff>
      <xdr:row>30</xdr:row>
      <xdr:rowOff>44302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034709" y="4330552"/>
          <a:ext cx="393183" cy="136229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66454</xdr:colOff>
      <xdr:row>2</xdr:row>
      <xdr:rowOff>160596</xdr:rowOff>
    </xdr:from>
    <xdr:to>
      <xdr:col>13</xdr:col>
      <xdr:colOff>365495</xdr:colOff>
      <xdr:row>8</xdr:row>
      <xdr:rowOff>66454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51425" y="537166"/>
          <a:ext cx="4984012" cy="10355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Achats de céramique en janvier	 : 3 tonnes à 4600€ la tonne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Achats d’aluminium en janvier	: 150 kg à 12€ le Kg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>
            <a:effectLst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Stock initial de céramique 	: 800 Kg pour 3300€</a:t>
          </a:r>
          <a:endParaRPr lang="fr-FR" b="1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L’aluminium n’est pas stocké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8</xdr:col>
      <xdr:colOff>772823</xdr:colOff>
      <xdr:row>26</xdr:row>
      <xdr:rowOff>47675</xdr:rowOff>
    </xdr:from>
    <xdr:to>
      <xdr:col>14</xdr:col>
      <xdr:colOff>166145</xdr:colOff>
      <xdr:row>39</xdr:row>
      <xdr:rowOff>67107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92698" y="5268566"/>
          <a:ext cx="4072478" cy="2954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Production de : 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MG1	: 10000 Mugs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MG2	:   3000 Mugs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 mug (MG1 ou MG2) a besoin de 250g de céramique. Le MG2 a aussi besoin de 50g d’aluminium.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 mug (MG1) nécessite 12mn de MOD alors que le MG2 nécessite 15mn de MOD.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coût horaire de la MOD est de 20€.</a:t>
          </a: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charges fixes et indirectes de production sont de 19500€. Elles se répartissent entre en MG1 et MG2 en fonction de la quantité produite.</a:t>
          </a:r>
        </a:p>
        <a:p>
          <a:endParaRPr lang="fr-FR" sz="1100"/>
        </a:p>
      </xdr:txBody>
    </xdr:sp>
    <xdr:clientData/>
  </xdr:twoCellAnchor>
  <xdr:twoCellAnchor>
    <xdr:from>
      <xdr:col>9</xdr:col>
      <xdr:colOff>143983</xdr:colOff>
      <xdr:row>40</xdr:row>
      <xdr:rowOff>66453</xdr:rowOff>
    </xdr:from>
    <xdr:to>
      <xdr:col>14</xdr:col>
      <xdr:colOff>16615</xdr:colOff>
      <xdr:row>42</xdr:row>
      <xdr:rowOff>155058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390611" y="8212543"/>
          <a:ext cx="3776774" cy="465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Stock initial de MG1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1200 unités pour 6550€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Stock initial de MG2: 500 unités pour un coût unitaire de 8.05€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8</xdr:col>
      <xdr:colOff>279795</xdr:colOff>
      <xdr:row>50</xdr:row>
      <xdr:rowOff>222062</xdr:rowOff>
    </xdr:from>
    <xdr:to>
      <xdr:col>13</xdr:col>
      <xdr:colOff>392905</xdr:colOff>
      <xdr:row>53</xdr:row>
      <xdr:rowOff>142875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899670" y="10586453"/>
          <a:ext cx="4012407" cy="718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charges distribution sont par produit de 15% du prix de vente HT.</a:t>
          </a:r>
          <a:endParaRPr lang="fr-FR">
            <a:effectLst/>
          </a:endParaRPr>
        </a:p>
        <a:p>
          <a:r>
            <a:rPr lang="fr-F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Les charges d’administration dont de 0.20€ par produit vendu.</a:t>
          </a:r>
          <a:endParaRPr lang="fr-FR">
            <a:solidFill>
              <a:srgbClr val="FF0000"/>
            </a:solidFill>
            <a:effectLst/>
          </a:endParaRPr>
        </a:p>
        <a:p>
          <a:endParaRPr lang="fr-FR" sz="1100"/>
        </a:p>
      </xdr:txBody>
    </xdr:sp>
    <xdr:clientData/>
  </xdr:twoCellAnchor>
  <xdr:twoCellAnchor>
    <xdr:from>
      <xdr:col>8</xdr:col>
      <xdr:colOff>620233</xdr:colOff>
      <xdr:row>55</xdr:row>
      <xdr:rowOff>44303</xdr:rowOff>
    </xdr:from>
    <xdr:to>
      <xdr:col>13</xdr:col>
      <xdr:colOff>359956</xdr:colOff>
      <xdr:row>59</xdr:row>
      <xdr:rowOff>127369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086032" y="11435538"/>
          <a:ext cx="3643866" cy="836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cours du mois, les ventes ont été de : 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10800 MG1 (Prix de vente : 8€ HT)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2900 MG2 (Prix de vente : 11€ HT)</a:t>
          </a:r>
        </a:p>
        <a:p>
          <a:endParaRPr lang="fr-FR" sz="1100"/>
        </a:p>
      </xdr:txBody>
    </xdr:sp>
    <xdr:clientData/>
  </xdr:twoCellAnchor>
  <xdr:twoCellAnchor>
    <xdr:from>
      <xdr:col>2</xdr:col>
      <xdr:colOff>692727</xdr:colOff>
      <xdr:row>14</xdr:row>
      <xdr:rowOff>363682</xdr:rowOff>
    </xdr:from>
    <xdr:to>
      <xdr:col>5</xdr:col>
      <xdr:colOff>545523</xdr:colOff>
      <xdr:row>22</xdr:row>
      <xdr:rowOff>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B597044-CDE6-4994-8237-B6021A329972}"/>
            </a:ext>
          </a:extLst>
        </xdr:cNvPr>
        <xdr:cNvCxnSpPr/>
      </xdr:nvCxnSpPr>
      <xdr:spPr>
        <a:xfrm flipH="1" flipV="1">
          <a:off x="1705841" y="3030682"/>
          <a:ext cx="2190750" cy="1428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105508</xdr:colOff>
      <xdr:row>42</xdr:row>
      <xdr:rowOff>76200</xdr:rowOff>
    </xdr:from>
    <xdr:to>
      <xdr:col>1</xdr:col>
      <xdr:colOff>52753</xdr:colOff>
      <xdr:row>49</xdr:row>
      <xdr:rowOff>222739</xdr:rowOff>
    </xdr:to>
    <xdr:sp macro="" textlink="">
      <xdr:nvSpPr>
        <xdr:cNvPr id="5" name="Flèche : courbe vers la droite 4">
          <a:extLst>
            <a:ext uri="{FF2B5EF4-FFF2-40B4-BE49-F238E27FC236}">
              <a16:creationId xmlns:a16="http://schemas.microsoft.com/office/drawing/2014/main" id="{1BCC056D-25AF-4C2C-9D06-3DAB8D7D86B2}"/>
            </a:ext>
          </a:extLst>
        </xdr:cNvPr>
        <xdr:cNvSpPr/>
      </xdr:nvSpPr>
      <xdr:spPr>
        <a:xfrm>
          <a:off x="105508" y="8352692"/>
          <a:ext cx="257907" cy="1418493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3:K60"/>
  <sheetViews>
    <sheetView showGridLines="0" tabSelected="1" topLeftCell="A49" zoomScale="120" zoomScaleNormal="120" workbookViewId="0">
      <selection activeCell="G64" sqref="G64"/>
    </sheetView>
  </sheetViews>
  <sheetFormatPr baseColWidth="10" defaultColWidth="11.6640625" defaultRowHeight="14.4" x14ac:dyDescent="0.3"/>
  <cols>
    <col min="1" max="1" width="13.5546875" customWidth="1"/>
    <col min="2" max="2" width="17.44140625" customWidth="1"/>
  </cols>
  <sheetData>
    <row r="3" spans="2:11" x14ac:dyDescent="0.3">
      <c r="B3" s="103" t="s">
        <v>0</v>
      </c>
      <c r="C3" s="103"/>
      <c r="D3" s="103"/>
      <c r="E3" s="103"/>
    </row>
    <row r="4" spans="2:11" x14ac:dyDescent="0.3">
      <c r="B4" s="1"/>
      <c r="C4" s="2" t="s">
        <v>1</v>
      </c>
      <c r="D4" s="2" t="s">
        <v>2</v>
      </c>
      <c r="E4" s="2" t="s">
        <v>3</v>
      </c>
    </row>
    <row r="5" spans="2:11" x14ac:dyDescent="0.3">
      <c r="B5" s="1" t="s">
        <v>21</v>
      </c>
      <c r="C5" s="3">
        <v>3000</v>
      </c>
      <c r="D5" s="4">
        <v>4.5999999999999996</v>
      </c>
      <c r="E5" s="4">
        <f>C5*D5</f>
        <v>13799.999999999998</v>
      </c>
    </row>
    <row r="6" spans="2:11" x14ac:dyDescent="0.3">
      <c r="B6" s="1" t="s">
        <v>22</v>
      </c>
      <c r="C6" s="61">
        <v>150</v>
      </c>
      <c r="D6" s="4">
        <v>12</v>
      </c>
      <c r="E6" s="4">
        <f>C6*D6</f>
        <v>1800</v>
      </c>
    </row>
    <row r="7" spans="2:11" x14ac:dyDescent="0.3">
      <c r="B7" s="95"/>
      <c r="C7" s="104"/>
      <c r="D7" s="105"/>
      <c r="E7" s="96">
        <f>E5+E6</f>
        <v>15599.999999999998</v>
      </c>
    </row>
    <row r="9" spans="2:11" x14ac:dyDescent="0.3">
      <c r="B9" s="106" t="s">
        <v>23</v>
      </c>
      <c r="C9" s="107"/>
      <c r="D9" s="107"/>
      <c r="E9" s="108"/>
    </row>
    <row r="10" spans="2:11" x14ac:dyDescent="0.3">
      <c r="B10" s="20" t="s">
        <v>5</v>
      </c>
      <c r="C10" s="21" t="s">
        <v>1</v>
      </c>
      <c r="D10" s="21" t="s">
        <v>2</v>
      </c>
      <c r="E10" s="21" t="s">
        <v>3</v>
      </c>
    </row>
    <row r="11" spans="2:11" x14ac:dyDescent="0.3">
      <c r="B11" s="20" t="s">
        <v>6</v>
      </c>
      <c r="C11" s="22">
        <v>800</v>
      </c>
      <c r="D11" s="23">
        <f>E11/C11</f>
        <v>4.125</v>
      </c>
      <c r="E11" s="23">
        <v>3300</v>
      </c>
      <c r="I11" t="s">
        <v>30</v>
      </c>
    </row>
    <row r="12" spans="2:11" x14ac:dyDescent="0.3">
      <c r="B12" s="24" t="s">
        <v>7</v>
      </c>
      <c r="C12" s="24">
        <v>3000</v>
      </c>
      <c r="D12" s="25">
        <v>4.5999999999999996</v>
      </c>
      <c r="E12" s="26">
        <f>C12*D12</f>
        <v>13799.999999999998</v>
      </c>
      <c r="I12" t="s">
        <v>31</v>
      </c>
      <c r="K12" s="50"/>
    </row>
    <row r="13" spans="2:11" x14ac:dyDescent="0.3">
      <c r="B13" s="47" t="s">
        <v>4</v>
      </c>
      <c r="C13" s="48">
        <f>C12+C11</f>
        <v>3800</v>
      </c>
      <c r="D13" s="51">
        <f>E13/C13</f>
        <v>4.5</v>
      </c>
      <c r="E13" s="49">
        <f>E12+E11</f>
        <v>17100</v>
      </c>
      <c r="I13" s="12" t="s">
        <v>32</v>
      </c>
    </row>
    <row r="14" spans="2:11" x14ac:dyDescent="0.3">
      <c r="B14" s="11" t="s">
        <v>9</v>
      </c>
      <c r="C14" s="27" t="s">
        <v>1</v>
      </c>
      <c r="D14" s="27" t="s">
        <v>2</v>
      </c>
      <c r="E14" s="27" t="s">
        <v>3</v>
      </c>
      <c r="I14" s="12" t="s">
        <v>33</v>
      </c>
    </row>
    <row r="15" spans="2:11" ht="36" x14ac:dyDescent="0.3">
      <c r="B15" s="57" t="s">
        <v>39</v>
      </c>
      <c r="C15" s="97">
        <f>10000*0.25+ 3000*0.25</f>
        <v>3250</v>
      </c>
      <c r="D15" s="29">
        <f>D13</f>
        <v>4.5</v>
      </c>
      <c r="E15" s="30">
        <f>C15*D15</f>
        <v>14625</v>
      </c>
    </row>
    <row r="16" spans="2:11" x14ac:dyDescent="0.3">
      <c r="B16" s="17" t="s">
        <v>8</v>
      </c>
      <c r="C16" s="17">
        <f>C13-C15</f>
        <v>550</v>
      </c>
      <c r="D16" s="31">
        <f>D15</f>
        <v>4.5</v>
      </c>
      <c r="E16" s="32">
        <f>E17-E15</f>
        <v>2475</v>
      </c>
    </row>
    <row r="17" spans="2:8" x14ac:dyDescent="0.3">
      <c r="B17" s="17" t="s">
        <v>4</v>
      </c>
      <c r="C17" s="33">
        <f>C15+C16</f>
        <v>3800</v>
      </c>
      <c r="D17" s="34">
        <f>D16</f>
        <v>4.5</v>
      </c>
      <c r="E17" s="19">
        <f>E13</f>
        <v>17100</v>
      </c>
    </row>
    <row r="19" spans="2:8" x14ac:dyDescent="0.3">
      <c r="B19" s="111" t="s">
        <v>22</v>
      </c>
      <c r="C19" s="111"/>
      <c r="D19" s="111" t="s">
        <v>21</v>
      </c>
      <c r="E19" s="111"/>
      <c r="F19" s="58"/>
    </row>
    <row r="20" spans="2:8" x14ac:dyDescent="0.3">
      <c r="B20" s="112" t="s">
        <v>40</v>
      </c>
      <c r="C20" s="112"/>
      <c r="D20" s="27" t="s">
        <v>24</v>
      </c>
      <c r="E20" s="27" t="s">
        <v>25</v>
      </c>
    </row>
    <row r="21" spans="2:8" x14ac:dyDescent="0.3">
      <c r="B21" s="111" t="s">
        <v>35</v>
      </c>
      <c r="C21" s="111"/>
      <c r="D21" s="59">
        <v>10000</v>
      </c>
      <c r="E21" s="59">
        <v>3000</v>
      </c>
    </row>
    <row r="22" spans="2:8" x14ac:dyDescent="0.3">
      <c r="B22" s="111" t="s">
        <v>43</v>
      </c>
      <c r="C22" s="111"/>
      <c r="D22" s="59" t="s">
        <v>38</v>
      </c>
      <c r="E22" s="59" t="s">
        <v>38</v>
      </c>
    </row>
    <row r="23" spans="2:8" x14ac:dyDescent="0.3">
      <c r="B23" s="113" t="s">
        <v>44</v>
      </c>
      <c r="C23" s="113"/>
      <c r="D23" s="59" t="s">
        <v>41</v>
      </c>
      <c r="E23" s="59" t="s">
        <v>42</v>
      </c>
      <c r="F23" s="60" t="s">
        <v>45</v>
      </c>
    </row>
    <row r="28" spans="2:8" x14ac:dyDescent="0.3">
      <c r="B28" s="109" t="s">
        <v>10</v>
      </c>
      <c r="C28" s="110"/>
      <c r="D28" s="110"/>
      <c r="E28" s="110"/>
      <c r="F28" s="110"/>
      <c r="G28" s="110"/>
      <c r="H28" s="110"/>
    </row>
    <row r="29" spans="2:8" x14ac:dyDescent="0.3">
      <c r="B29" s="35"/>
      <c r="C29" s="107" t="s">
        <v>26</v>
      </c>
      <c r="D29" s="107"/>
      <c r="E29" s="107"/>
      <c r="F29" s="103" t="s">
        <v>34</v>
      </c>
      <c r="G29" s="103"/>
      <c r="H29" s="103"/>
    </row>
    <row r="30" spans="2:8" x14ac:dyDescent="0.3">
      <c r="B30" s="1"/>
      <c r="C30" s="2" t="s">
        <v>1</v>
      </c>
      <c r="D30" s="2" t="s">
        <v>2</v>
      </c>
      <c r="E30" s="2" t="s">
        <v>3</v>
      </c>
      <c r="F30" s="2" t="s">
        <v>1</v>
      </c>
      <c r="G30" s="2" t="s">
        <v>2</v>
      </c>
      <c r="H30" s="2" t="s">
        <v>3</v>
      </c>
    </row>
    <row r="31" spans="2:8" x14ac:dyDescent="0.3">
      <c r="B31" s="36" t="s">
        <v>21</v>
      </c>
      <c r="C31" s="28">
        <f>10000*0.25</f>
        <v>2500</v>
      </c>
      <c r="D31" s="37">
        <f>D17</f>
        <v>4.5</v>
      </c>
      <c r="E31" s="37">
        <f>C31*D31</f>
        <v>11250</v>
      </c>
      <c r="F31" s="28">
        <f>3000*0.25</f>
        <v>750</v>
      </c>
      <c r="G31" s="37">
        <f>D17</f>
        <v>4.5</v>
      </c>
      <c r="H31" s="37">
        <f>F31*G31</f>
        <v>3375</v>
      </c>
    </row>
    <row r="32" spans="2:8" ht="21.6" customHeight="1" x14ac:dyDescent="0.3">
      <c r="B32" s="36" t="s">
        <v>22</v>
      </c>
      <c r="C32" s="28"/>
      <c r="D32" s="37"/>
      <c r="E32" s="37"/>
      <c r="F32" s="28">
        <f>C6</f>
        <v>150</v>
      </c>
      <c r="G32" s="37">
        <f>D6</f>
        <v>12</v>
      </c>
      <c r="H32" s="37">
        <f>F32*G32</f>
        <v>1800</v>
      </c>
    </row>
    <row r="33" spans="2:9" x14ac:dyDescent="0.3">
      <c r="B33" s="1" t="s">
        <v>36</v>
      </c>
      <c r="C33" s="3">
        <f>10000*12/60</f>
        <v>2000</v>
      </c>
      <c r="D33" s="4">
        <v>20</v>
      </c>
      <c r="E33" s="4">
        <f>D33*C33</f>
        <v>40000</v>
      </c>
      <c r="F33" s="3">
        <f>3000*15/60</f>
        <v>750</v>
      </c>
      <c r="G33" s="4">
        <v>20</v>
      </c>
      <c r="H33" s="4">
        <f>G33*F33</f>
        <v>15000</v>
      </c>
    </row>
    <row r="34" spans="2:9" x14ac:dyDescent="0.3">
      <c r="B34" s="45" t="s">
        <v>27</v>
      </c>
      <c r="C34" s="3">
        <v>10000</v>
      </c>
      <c r="D34" s="38">
        <v>1.5</v>
      </c>
      <c r="E34" s="98">
        <f>C34*D34</f>
        <v>15000</v>
      </c>
      <c r="F34" s="3">
        <v>3000</v>
      </c>
      <c r="G34" s="38">
        <v>1.5</v>
      </c>
      <c r="H34" s="98">
        <f>F34*G34</f>
        <v>4500</v>
      </c>
    </row>
    <row r="35" spans="2:9" ht="36" x14ac:dyDescent="0.3">
      <c r="B35" s="52" t="s">
        <v>11</v>
      </c>
      <c r="C35" s="53">
        <v>10000</v>
      </c>
      <c r="D35" s="54">
        <f>E35/C35</f>
        <v>6.625</v>
      </c>
      <c r="E35" s="55">
        <f>+SUM(E31:E34)</f>
        <v>66250</v>
      </c>
      <c r="F35" s="53">
        <f>F34</f>
        <v>3000</v>
      </c>
      <c r="G35" s="54">
        <f>H35/F35</f>
        <v>8.2249999999999996</v>
      </c>
      <c r="H35" s="55">
        <f>SUM(H31:H34)</f>
        <v>24675</v>
      </c>
    </row>
    <row r="36" spans="2:9" x14ac:dyDescent="0.3">
      <c r="D36" s="56"/>
    </row>
    <row r="37" spans="2:9" x14ac:dyDescent="0.3">
      <c r="B37" s="114" t="s">
        <v>28</v>
      </c>
      <c r="C37" s="115"/>
      <c r="D37" s="115"/>
      <c r="E37" s="116"/>
      <c r="F37" s="117" t="s">
        <v>29</v>
      </c>
      <c r="G37" s="118"/>
      <c r="H37" s="118"/>
      <c r="I37" s="119"/>
    </row>
    <row r="38" spans="2:9" x14ac:dyDescent="0.3">
      <c r="B38" s="62" t="s">
        <v>5</v>
      </c>
      <c r="C38" s="63" t="s">
        <v>1</v>
      </c>
      <c r="D38" s="63" t="s">
        <v>2</v>
      </c>
      <c r="E38" s="63" t="s">
        <v>3</v>
      </c>
      <c r="F38" s="74" t="s">
        <v>5</v>
      </c>
      <c r="G38" s="75" t="s">
        <v>1</v>
      </c>
      <c r="H38" s="75" t="s">
        <v>2</v>
      </c>
      <c r="I38" s="75" t="s">
        <v>3</v>
      </c>
    </row>
    <row r="39" spans="2:9" x14ac:dyDescent="0.3">
      <c r="B39" s="62" t="s">
        <v>6</v>
      </c>
      <c r="C39" s="64">
        <v>1200</v>
      </c>
      <c r="D39" s="65">
        <f>E39/C39</f>
        <v>5.458333333333333</v>
      </c>
      <c r="E39" s="65">
        <v>6550</v>
      </c>
      <c r="F39" s="74" t="s">
        <v>6</v>
      </c>
      <c r="G39" s="76">
        <v>500</v>
      </c>
      <c r="H39" s="77">
        <f>I39/G39</f>
        <v>8.0500000000000007</v>
      </c>
      <c r="I39" s="77">
        <v>4025</v>
      </c>
    </row>
    <row r="40" spans="2:9" x14ac:dyDescent="0.3">
      <c r="B40" s="66" t="s">
        <v>12</v>
      </c>
      <c r="C40" s="67">
        <f>C35</f>
        <v>10000</v>
      </c>
      <c r="D40" s="68">
        <f>D35</f>
        <v>6.625</v>
      </c>
      <c r="E40" s="69">
        <f>E35</f>
        <v>66250</v>
      </c>
      <c r="F40" s="78" t="s">
        <v>12</v>
      </c>
      <c r="G40" s="78">
        <f>F35</f>
        <v>3000</v>
      </c>
      <c r="H40" s="79">
        <f>G35</f>
        <v>8.2249999999999996</v>
      </c>
      <c r="I40" s="80">
        <f>H35</f>
        <v>24675</v>
      </c>
    </row>
    <row r="41" spans="2:9" x14ac:dyDescent="0.3">
      <c r="B41" s="67" t="s">
        <v>4</v>
      </c>
      <c r="C41" s="85">
        <f>C39+C40</f>
        <v>11200</v>
      </c>
      <c r="D41" s="70">
        <f>E41/C41</f>
        <v>6.5</v>
      </c>
      <c r="E41" s="86">
        <f>E39+E40</f>
        <v>72800</v>
      </c>
      <c r="F41" s="87" t="s">
        <v>4</v>
      </c>
      <c r="G41" s="88">
        <f>G40+G39</f>
        <v>3500</v>
      </c>
      <c r="H41" s="81">
        <f>I41/G41</f>
        <v>8.1999999999999993</v>
      </c>
      <c r="I41" s="89">
        <f>I40+I39</f>
        <v>28700</v>
      </c>
    </row>
    <row r="42" spans="2:9" x14ac:dyDescent="0.3">
      <c r="B42" s="62" t="s">
        <v>9</v>
      </c>
      <c r="C42" s="63" t="s">
        <v>1</v>
      </c>
      <c r="D42" s="63" t="s">
        <v>2</v>
      </c>
      <c r="E42" s="63" t="s">
        <v>3</v>
      </c>
      <c r="F42" s="74" t="s">
        <v>9</v>
      </c>
      <c r="G42" s="75" t="s">
        <v>1</v>
      </c>
      <c r="H42" s="75" t="s">
        <v>2</v>
      </c>
      <c r="I42" s="75" t="s">
        <v>3</v>
      </c>
    </row>
    <row r="43" spans="2:9" x14ac:dyDescent="0.3">
      <c r="B43" s="90" t="s">
        <v>13</v>
      </c>
      <c r="C43" s="39">
        <v>10800</v>
      </c>
      <c r="D43" s="91">
        <f>D41</f>
        <v>6.5</v>
      </c>
      <c r="E43" s="43">
        <f>C43*D43</f>
        <v>70200</v>
      </c>
      <c r="F43" s="90" t="s">
        <v>13</v>
      </c>
      <c r="G43" s="39">
        <v>2900</v>
      </c>
      <c r="H43" s="91">
        <f>H41</f>
        <v>8.1999999999999993</v>
      </c>
      <c r="I43" s="43">
        <f>G43*H43</f>
        <v>23779.999999999996</v>
      </c>
    </row>
    <row r="44" spans="2:9" x14ac:dyDescent="0.3">
      <c r="B44" s="66" t="s">
        <v>8</v>
      </c>
      <c r="C44" s="66">
        <f>C41-C43</f>
        <v>400</v>
      </c>
      <c r="D44" s="69">
        <f>D43</f>
        <v>6.5</v>
      </c>
      <c r="E44" s="69">
        <f>E41-E43</f>
        <v>2600</v>
      </c>
      <c r="F44" s="78" t="s">
        <v>8</v>
      </c>
      <c r="G44" s="78">
        <f>G41-G43</f>
        <v>600</v>
      </c>
      <c r="H44" s="80">
        <f>H43</f>
        <v>8.1999999999999993</v>
      </c>
      <c r="I44" s="80">
        <f>I41-I43</f>
        <v>4920.0000000000036</v>
      </c>
    </row>
    <row r="45" spans="2:9" x14ac:dyDescent="0.3">
      <c r="B45" s="66" t="s">
        <v>4</v>
      </c>
      <c r="C45" s="71">
        <f>C43+C44</f>
        <v>11200</v>
      </c>
      <c r="D45" s="72">
        <f>D44</f>
        <v>6.5</v>
      </c>
      <c r="E45" s="73">
        <f>E44+E43</f>
        <v>72800</v>
      </c>
      <c r="F45" s="78" t="s">
        <v>4</v>
      </c>
      <c r="G45" s="83">
        <f>G43+G44</f>
        <v>3500</v>
      </c>
      <c r="H45" s="84">
        <f>H44</f>
        <v>8.1999999999999993</v>
      </c>
      <c r="I45" s="82">
        <f>I44+I43</f>
        <v>28700</v>
      </c>
    </row>
    <row r="46" spans="2:9" x14ac:dyDescent="0.3">
      <c r="B46" s="5"/>
      <c r="C46" s="9"/>
      <c r="D46" s="10"/>
      <c r="E46" s="7"/>
      <c r="F46" s="5"/>
      <c r="G46" s="9"/>
      <c r="H46" s="10"/>
      <c r="I46" s="7"/>
    </row>
    <row r="47" spans="2:9" x14ac:dyDescent="0.3">
      <c r="B47" s="106" t="s">
        <v>14</v>
      </c>
      <c r="C47" s="107"/>
      <c r="D47" s="107"/>
      <c r="E47" s="107"/>
      <c r="F47" s="107"/>
      <c r="G47" s="107"/>
      <c r="H47" s="107"/>
    </row>
    <row r="48" spans="2:9" x14ac:dyDescent="0.3">
      <c r="B48" s="40"/>
      <c r="C48" s="107" t="s">
        <v>24</v>
      </c>
      <c r="D48" s="107"/>
      <c r="E48" s="107"/>
      <c r="F48" s="103" t="s">
        <v>25</v>
      </c>
      <c r="G48" s="103"/>
      <c r="H48" s="103"/>
    </row>
    <row r="49" spans="2:8" x14ac:dyDescent="0.3">
      <c r="B49" s="1"/>
      <c r="C49" s="2" t="s">
        <v>1</v>
      </c>
      <c r="D49" s="2" t="s">
        <v>2</v>
      </c>
      <c r="E49" s="2" t="s">
        <v>3</v>
      </c>
      <c r="F49" s="2" t="s">
        <v>1</v>
      </c>
      <c r="G49" s="2" t="s">
        <v>2</v>
      </c>
      <c r="H49" s="2" t="s">
        <v>3</v>
      </c>
    </row>
    <row r="50" spans="2:8" ht="24" x14ac:dyDescent="0.3">
      <c r="B50" s="92" t="s">
        <v>15</v>
      </c>
      <c r="C50" s="8">
        <f>C43</f>
        <v>10800</v>
      </c>
      <c r="D50" s="93">
        <f>D43</f>
        <v>6.5</v>
      </c>
      <c r="E50" s="93">
        <f>D50*C50</f>
        <v>70200</v>
      </c>
      <c r="F50" s="8">
        <f>G43</f>
        <v>2900</v>
      </c>
      <c r="G50" s="94">
        <f t="shared" ref="G50:H50" si="0">H43</f>
        <v>8.1999999999999993</v>
      </c>
      <c r="H50" s="94">
        <f t="shared" si="0"/>
        <v>23779.999999999996</v>
      </c>
    </row>
    <row r="51" spans="2:8" x14ac:dyDescent="0.3">
      <c r="B51" s="45" t="s">
        <v>16</v>
      </c>
      <c r="C51" s="3">
        <f>C50</f>
        <v>10800</v>
      </c>
      <c r="D51" s="4">
        <f>D58*0.15</f>
        <v>1.2</v>
      </c>
      <c r="E51" s="4">
        <f>C51*D51</f>
        <v>12960</v>
      </c>
      <c r="F51" s="3">
        <f>F50</f>
        <v>2900</v>
      </c>
      <c r="G51" s="4">
        <f>G58*0.15</f>
        <v>1.65</v>
      </c>
      <c r="H51" s="4">
        <f>F51*G51</f>
        <v>4785</v>
      </c>
    </row>
    <row r="52" spans="2:8" ht="24" x14ac:dyDescent="0.3">
      <c r="B52" s="46" t="s">
        <v>17</v>
      </c>
      <c r="C52" s="41">
        <f>C51</f>
        <v>10800</v>
      </c>
      <c r="D52" s="42">
        <v>0.2</v>
      </c>
      <c r="E52" s="42">
        <f>C52*D52</f>
        <v>2160</v>
      </c>
      <c r="F52" s="41">
        <v>2900</v>
      </c>
      <c r="G52" s="42">
        <v>0.2</v>
      </c>
      <c r="H52" s="42">
        <f>F52*G52</f>
        <v>580</v>
      </c>
    </row>
    <row r="53" spans="2:8" x14ac:dyDescent="0.3">
      <c r="B53" s="13" t="s">
        <v>18</v>
      </c>
      <c r="C53" s="14">
        <v>10800</v>
      </c>
      <c r="D53" s="43">
        <f>E53/C53</f>
        <v>7.9</v>
      </c>
      <c r="E53" s="15">
        <f>SUM(E50:E52)</f>
        <v>85320</v>
      </c>
      <c r="F53" s="14">
        <v>2900</v>
      </c>
      <c r="G53" s="43">
        <f>H53/F53</f>
        <v>10.049999999999999</v>
      </c>
      <c r="H53" s="15">
        <f>SUM(H50:H52)</f>
        <v>29144.999999999996</v>
      </c>
    </row>
    <row r="55" spans="2:8" x14ac:dyDescent="0.3">
      <c r="B55" s="120" t="s">
        <v>19</v>
      </c>
      <c r="C55" s="121"/>
      <c r="D55" s="121"/>
      <c r="E55" s="121"/>
      <c r="F55" s="121"/>
      <c r="G55" s="121"/>
      <c r="H55" s="121"/>
    </row>
    <row r="56" spans="2:8" x14ac:dyDescent="0.3">
      <c r="B56" s="44"/>
      <c r="C56" s="107" t="s">
        <v>37</v>
      </c>
      <c r="D56" s="107"/>
      <c r="E56" s="107"/>
      <c r="F56" s="103" t="s">
        <v>25</v>
      </c>
      <c r="G56" s="103"/>
      <c r="H56" s="103"/>
    </row>
    <row r="57" spans="2:8" x14ac:dyDescent="0.3">
      <c r="B57" s="1"/>
      <c r="C57" s="2" t="s">
        <v>1</v>
      </c>
      <c r="D57" s="2" t="s">
        <v>2</v>
      </c>
      <c r="E57" s="2" t="s">
        <v>3</v>
      </c>
      <c r="F57" s="2" t="s">
        <v>1</v>
      </c>
      <c r="G57" s="2" t="s">
        <v>2</v>
      </c>
      <c r="H57" s="2" t="s">
        <v>3</v>
      </c>
    </row>
    <row r="58" spans="2:8" x14ac:dyDescent="0.3">
      <c r="B58" s="99" t="s">
        <v>20</v>
      </c>
      <c r="C58" s="100">
        <f>C53</f>
        <v>10800</v>
      </c>
      <c r="D58" s="101">
        <v>8</v>
      </c>
      <c r="E58" s="101">
        <f>+C58*D58</f>
        <v>86400</v>
      </c>
      <c r="F58" s="100">
        <f>F53</f>
        <v>2900</v>
      </c>
      <c r="G58" s="101">
        <v>11</v>
      </c>
      <c r="H58" s="101">
        <f>+F58*G58</f>
        <v>31900</v>
      </c>
    </row>
    <row r="59" spans="2:8" x14ac:dyDescent="0.3">
      <c r="B59" s="5" t="str">
        <f>B53</f>
        <v>Cout de revient</v>
      </c>
      <c r="C59" s="5">
        <f>C58</f>
        <v>10800</v>
      </c>
      <c r="D59" s="16">
        <f>D53</f>
        <v>7.9</v>
      </c>
      <c r="E59" s="6">
        <f>C59*D59</f>
        <v>85320</v>
      </c>
      <c r="F59" s="5">
        <f>F58</f>
        <v>2900</v>
      </c>
      <c r="G59" s="16">
        <f>G53</f>
        <v>10.049999999999999</v>
      </c>
      <c r="H59" s="6">
        <f>F59*G59</f>
        <v>29144.999999999996</v>
      </c>
    </row>
    <row r="60" spans="2:8" x14ac:dyDescent="0.3">
      <c r="B60" s="17" t="s">
        <v>19</v>
      </c>
      <c r="C60" s="18">
        <v>10800</v>
      </c>
      <c r="D60" s="102">
        <f>E60/C60</f>
        <v>0.1</v>
      </c>
      <c r="E60" s="19">
        <f>+E58-E59</f>
        <v>1080</v>
      </c>
      <c r="F60" s="18">
        <v>2900</v>
      </c>
      <c r="G60" s="102">
        <f>H60/F60</f>
        <v>0.95000000000000129</v>
      </c>
      <c r="H60" s="19">
        <f>+H58-H59</f>
        <v>2755.0000000000036</v>
      </c>
    </row>
  </sheetData>
  <mergeCells count="20">
    <mergeCell ref="C56:E56"/>
    <mergeCell ref="F56:H56"/>
    <mergeCell ref="B37:E37"/>
    <mergeCell ref="F37:I37"/>
    <mergeCell ref="C48:E48"/>
    <mergeCell ref="F48:H48"/>
    <mergeCell ref="B55:H55"/>
    <mergeCell ref="B47:H47"/>
    <mergeCell ref="B3:E3"/>
    <mergeCell ref="C7:D7"/>
    <mergeCell ref="B9:E9"/>
    <mergeCell ref="B28:H28"/>
    <mergeCell ref="C29:E29"/>
    <mergeCell ref="F29:H29"/>
    <mergeCell ref="D19:E19"/>
    <mergeCell ref="B20:C20"/>
    <mergeCell ref="B21:C21"/>
    <mergeCell ref="B22:C22"/>
    <mergeCell ref="B23:C23"/>
    <mergeCell ref="B19:C19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004305b9ba1f59b01a23a59990f8709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75a34bc176e8170bf87c5b4eeb6b3ded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Props1.xml><?xml version="1.0" encoding="utf-8"?>
<ds:datastoreItem xmlns:ds="http://schemas.openxmlformats.org/officeDocument/2006/customXml" ds:itemID="{0B163E81-3C1A-4CFC-A333-2FFE8D2FA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F8F76-C750-48DF-8E9F-AE30BAECFD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9ECA1-B4FF-44DA-ABF7-56BD734E5242}">
  <ds:schemaRefs>
    <ds:schemaRef ds:uri="http://purl.org/dc/dcmitype/"/>
    <ds:schemaRef ds:uri="http://schemas.openxmlformats.org/package/2006/metadata/core-properties"/>
    <ds:schemaRef ds:uri="http://www.w3.org/XML/1998/namespace"/>
    <ds:schemaRef ds:uri="1b6f2b70-d5a1-4544-a145-5b4293f13656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Corrigé exo5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dcterms:created xsi:type="dcterms:W3CDTF">2020-03-17T20:11:26Z</dcterms:created>
  <dcterms:modified xsi:type="dcterms:W3CDTF">2026-02-03T13:08:42Z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1f716837-3b5e-450a-acfc-fbe6a204905b</vt:lpwstr>
  </property>
  <property fmtid="{D5CDD505-2E9C-101B-9397-08002B2CF9AE}" pid="3" name="ContentTypeId">
    <vt:lpwstr>0x01010021529F2146C75048A695AB3F03D98EF9</vt:lpwstr>
  </property>
</Properties>
</file>