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2205/Année 2020 2021/Coût complet/Corrigés des exercices/"/>
    </mc:Choice>
  </mc:AlternateContent>
  <xr:revisionPtr revIDLastSave="1" documentId="8_{7B33927D-C234-4201-891C-6EE44F427E8B}" xr6:coauthVersionLast="36" xr6:coauthVersionMax="36" xr10:uidLastSave="{1B0D1712-6E7D-48D3-B4E1-5E99F062BCBD}"/>
  <bookViews>
    <workbookView xWindow="0" yWindow="0" windowWidth="28800" windowHeight="12135" xr2:uid="{00000000-000D-0000-FFFF-FFFF00000000}"/>
  </bookViews>
  <sheets>
    <sheet name="Corrigé exo6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B38" i="3" l="1"/>
  <c r="B39" i="3" s="1"/>
  <c r="D37" i="3"/>
  <c r="C31" i="3"/>
  <c r="B31" i="3"/>
  <c r="D31" i="3" s="1"/>
  <c r="D30" i="3"/>
  <c r="B29" i="3"/>
  <c r="D22" i="3"/>
  <c r="E22" i="3" s="1"/>
  <c r="E21" i="3"/>
  <c r="C20" i="3"/>
  <c r="E20" i="3" s="1"/>
  <c r="C19" i="3"/>
  <c r="E19" i="3" s="1"/>
  <c r="F10" i="3"/>
  <c r="B11" i="3"/>
  <c r="B12" i="3" s="1"/>
  <c r="D10" i="3"/>
  <c r="D3" i="3"/>
  <c r="D5" i="3" s="1"/>
  <c r="C5" i="3" s="1"/>
  <c r="E23" i="3" l="1"/>
  <c r="D23" i="3" s="1"/>
  <c r="C29" i="3" s="1"/>
  <c r="D11" i="3"/>
  <c r="D12" i="3" s="1"/>
  <c r="H10" i="3"/>
  <c r="H12" i="3" s="1"/>
  <c r="F11" i="3"/>
  <c r="F12" i="3" s="1"/>
  <c r="D29" i="3" l="1"/>
  <c r="D32" i="3" s="1"/>
  <c r="C32" i="3" s="1"/>
  <c r="C12" i="3"/>
  <c r="D38" i="3"/>
  <c r="D39" i="3" s="1"/>
  <c r="C39" i="3" s="1"/>
  <c r="C38" i="3"/>
  <c r="G1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F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Vanille : 99000 / 1,10  =&gt; 90000 bouteilles</t>
        </r>
        <r>
          <rPr>
            <sz val="9"/>
            <color indexed="81"/>
            <rFont val="Tahoma"/>
            <family val="2"/>
          </rPr>
          <t xml:space="preserve">
F</t>
        </r>
        <r>
          <rPr>
            <b/>
            <sz val="9"/>
            <color indexed="81"/>
            <rFont val="Tahoma"/>
            <family val="2"/>
          </rPr>
          <t>raise  : 82500 / 1,10  =&gt; 75000 bouteilles
TOTAL : 165000 bouteilles</t>
        </r>
      </text>
    </comment>
    <comment ref="C1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CUMP : 60200/180000 = 0,33€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Charges indirectes : 49600€
En fonction du CA : 
Vanille : 2€ * 90000 = 180 000€
Fraise : 2,40€ * 75000 = 180 000€</t>
        </r>
        <r>
          <rPr>
            <sz val="9"/>
            <color indexed="81"/>
            <rFont val="Tahoma"/>
            <family val="2"/>
          </rPr>
          <t xml:space="preserve">
49600 / 2 =&gt; 24 800€ 
ou
49600 / (180000+180000) = 0,14€ pour 1€ de CA
</t>
        </r>
      </text>
    </comment>
  </commentList>
</comments>
</file>

<file path=xl/sharedStrings.xml><?xml version="1.0" encoding="utf-8"?>
<sst xmlns="http://schemas.openxmlformats.org/spreadsheetml/2006/main" count="54" uniqueCount="31">
  <si>
    <t>TOTAL</t>
  </si>
  <si>
    <t>COUT DE PRODUCTION</t>
  </si>
  <si>
    <t>MOD</t>
  </si>
  <si>
    <t>COUT DE REVIENT</t>
  </si>
  <si>
    <t>COÛT D’ACHAT DES BOUTEILLES VIDES</t>
  </si>
  <si>
    <t>Quantité</t>
  </si>
  <si>
    <t>Prix Unitaire</t>
  </si>
  <si>
    <t>Montant</t>
  </si>
  <si>
    <t>Charges directes</t>
  </si>
  <si>
    <t xml:space="preserve">Charges indirectes Approvisionnement </t>
  </si>
  <si>
    <t>COUT D’ACHAT</t>
  </si>
  <si>
    <t>FICHE DE STOCK DES BOUTEILLES VIDES</t>
  </si>
  <si>
    <t>Entrées</t>
  </si>
  <si>
    <t>Sorties</t>
  </si>
  <si>
    <t>Stock .Initial</t>
  </si>
  <si>
    <t>S. Final</t>
  </si>
  <si>
    <t>COÛT DE PRODUCTION DU YAOURT A LA VANILLE</t>
  </si>
  <si>
    <t>YAOURT A LA VANILLE</t>
  </si>
  <si>
    <t>Eléments</t>
  </si>
  <si>
    <t>Charges indirectes</t>
  </si>
  <si>
    <t>COÛT DE REVIENT DU YAOURT A LA VANILLE</t>
  </si>
  <si>
    <t>Charges directes de distribution</t>
  </si>
  <si>
    <t>Charges indirectes d'administration</t>
  </si>
  <si>
    <t>RÉSULTAT ANALYTIQUE DU YAOURT A LA VANILLE</t>
  </si>
  <si>
    <t>CHIFFRE D’AFFAIRES</t>
  </si>
  <si>
    <t>RESULTAT ANALYTIQUE EXPLOITATION</t>
  </si>
  <si>
    <t>Embouteillage</t>
  </si>
  <si>
    <t>YAOURT A LA VANILLE (90000 Btl)</t>
  </si>
  <si>
    <t>Consommation de bouteilles pour la production</t>
  </si>
  <si>
    <t>Bouteille vide</t>
  </si>
  <si>
    <t>Vanille (litres)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</si>
</sst>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94363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6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5"/>
    </xf>
    <xf numFmtId="0" fontId="8" fillId="4" borderId="1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44" fontId="7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6" fillId="0" borderId="4" xfId="1" applyFont="1" applyBorder="1" applyAlignment="1">
      <alignment horizontal="center" vertical="center" wrapText="1"/>
    </xf>
    <xf numFmtId="44" fontId="7" fillId="0" borderId="4" xfId="1" applyFont="1" applyBorder="1" applyAlignment="1">
      <alignment vertical="center" wrapText="1"/>
    </xf>
    <xf numFmtId="44" fontId="8" fillId="0" borderId="4" xfId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4" fontId="9" fillId="0" borderId="4" xfId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4" fontId="10" fillId="0" borderId="4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44" fontId="7" fillId="5" borderId="4" xfId="1" applyFont="1" applyFill="1" applyBorder="1" applyAlignment="1">
      <alignment horizontal="center" vertical="center" wrapText="1"/>
    </xf>
    <xf numFmtId="44" fontId="7" fillId="6" borderId="4" xfId="1" applyFont="1" applyFill="1" applyBorder="1" applyAlignment="1">
      <alignment horizontal="center" vertical="center" wrapText="1"/>
    </xf>
    <xf numFmtId="44" fontId="7" fillId="3" borderId="4" xfId="1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44" fontId="7" fillId="2" borderId="4" xfId="1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right" vertical="center" wrapText="1"/>
    </xf>
    <xf numFmtId="44" fontId="8" fillId="7" borderId="4" xfId="1" applyFont="1" applyFill="1" applyBorder="1" applyAlignment="1">
      <alignment horizontal="right" vertical="center" wrapText="1"/>
    </xf>
    <xf numFmtId="0" fontId="8" fillId="7" borderId="9" xfId="0" applyFont="1" applyFill="1" applyBorder="1" applyAlignment="1">
      <alignment horizontal="center" vertical="center" wrapText="1"/>
    </xf>
    <xf numFmtId="44" fontId="8" fillId="7" borderId="4" xfId="1" applyFont="1" applyFill="1" applyBorder="1" applyAlignment="1">
      <alignment horizontal="center" vertical="center" wrapText="1"/>
    </xf>
    <xf numFmtId="44" fontId="7" fillId="2" borderId="4" xfId="1" applyFont="1" applyFill="1" applyBorder="1" applyAlignment="1">
      <alignment horizontal="center" vertical="center" wrapText="1"/>
    </xf>
    <xf numFmtId="44" fontId="6" fillId="6" borderId="4" xfId="1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textRotation="90" wrapText="1"/>
    </xf>
    <xf numFmtId="0" fontId="7" fillId="0" borderId="7" xfId="0" applyFont="1" applyBorder="1" applyAlignment="1">
      <alignment vertical="center" textRotation="90" wrapText="1"/>
    </xf>
    <xf numFmtId="0" fontId="7" fillId="0" borderId="3" xfId="0" applyFont="1" applyBorder="1" applyAlignment="1">
      <alignment vertical="center" textRotation="90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711282</xdr:colOff>
      <xdr:row>15</xdr:row>
      <xdr:rowOff>154627</xdr:rowOff>
    </xdr:from>
    <xdr:to>
      <xdr:col>7</xdr:col>
      <xdr:colOff>859724</xdr:colOff>
      <xdr:row>22</xdr:row>
      <xdr:rowOff>30925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756071" y="3785260"/>
          <a:ext cx="2832760" cy="12617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Charges indirectes</a:t>
          </a:r>
          <a:r>
            <a:rPr lang="fr-FR" sz="1100" b="1" baseline="0"/>
            <a:t> : 66000€</a:t>
          </a:r>
        </a:p>
        <a:p>
          <a:r>
            <a:rPr lang="fr-FR" sz="1100" baseline="0"/>
            <a:t>Bouteilles produites :  165 000</a:t>
          </a:r>
        </a:p>
        <a:p>
          <a:r>
            <a:rPr lang="fr-FR" sz="1100" baseline="0"/>
            <a:t>66000€ / 165000 = </a:t>
          </a:r>
          <a:r>
            <a:rPr lang="fr-FR" sz="1100" b="1" baseline="0"/>
            <a:t>0,40€ / par bouteille</a:t>
          </a:r>
        </a:p>
        <a:p>
          <a:endParaRPr lang="fr-FR" sz="1100" baseline="0"/>
        </a:p>
        <a:p>
          <a:r>
            <a:rPr lang="fr-FR" sz="1100" baseline="0"/>
            <a:t>Vanille : 90000 *  0,40 =&gt; 36000€</a:t>
          </a:r>
        </a:p>
        <a:p>
          <a:r>
            <a:rPr lang="fr-FR" sz="1100" baseline="0"/>
            <a:t>Fraise : 75000 * 0,40 =&gt; 30000€</a:t>
          </a:r>
        </a:p>
        <a:p>
          <a:endParaRPr lang="fr-FR" sz="1100" baseline="0"/>
        </a:p>
        <a:p>
          <a:endParaRPr lang="fr-FR" sz="1100" baseline="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H40"/>
  <sheetViews>
    <sheetView showGridLines="0" tabSelected="1" zoomScale="154" zoomScaleNormal="154" workbookViewId="0">
      <selection activeCell="G15" sqref="G15:H17"/>
    </sheetView>
  </sheetViews>
  <sheetFormatPr baseColWidth="10" defaultColWidth="20.140625" defaultRowHeight="15" x14ac:dyDescent="0.25"/>
  <cols>
    <col min="1" max="1" width="25.140625" customWidth="1"/>
  </cols>
  <sheetData>
    <row r="1" spans="1:8" ht="15.75" thickBot="1" x14ac:dyDescent="0.3">
      <c r="A1" s="49" t="s">
        <v>4</v>
      </c>
      <c r="B1" s="49"/>
      <c r="C1" s="49"/>
      <c r="D1" s="49"/>
    </row>
    <row r="2" spans="1:8" ht="15.75" thickBot="1" x14ac:dyDescent="0.3">
      <c r="A2" s="1"/>
      <c r="B2" s="2" t="s">
        <v>5</v>
      </c>
      <c r="C2" s="2" t="s">
        <v>6</v>
      </c>
      <c r="D2" s="2" t="s">
        <v>7</v>
      </c>
    </row>
    <row r="3" spans="1:8" ht="19.5" thickBot="1" x14ac:dyDescent="0.3">
      <c r="A3" s="22" t="s">
        <v>8</v>
      </c>
      <c r="B3" s="23">
        <v>160000</v>
      </c>
      <c r="C3" s="24">
        <v>0.25</v>
      </c>
      <c r="D3" s="24">
        <f>B3*C3</f>
        <v>40000</v>
      </c>
    </row>
    <row r="4" spans="1:8" ht="38.25" thickBot="1" x14ac:dyDescent="0.3">
      <c r="A4" s="22" t="s">
        <v>9</v>
      </c>
      <c r="B4" s="23"/>
      <c r="C4" s="24"/>
      <c r="D4" s="24">
        <v>14400</v>
      </c>
    </row>
    <row r="5" spans="1:8" ht="19.5" thickBot="1" x14ac:dyDescent="0.3">
      <c r="A5" s="25" t="s">
        <v>10</v>
      </c>
      <c r="B5" s="26">
        <v>160000</v>
      </c>
      <c r="C5" s="27">
        <f>D5/B5</f>
        <v>0.34</v>
      </c>
      <c r="D5" s="27">
        <f>D3+D4</f>
        <v>54400</v>
      </c>
    </row>
    <row r="6" spans="1:8" x14ac:dyDescent="0.25">
      <c r="A6" s="3"/>
    </row>
    <row r="7" spans="1:8" ht="15.75" thickBot="1" x14ac:dyDescent="0.3">
      <c r="A7" s="49" t="s">
        <v>11</v>
      </c>
      <c r="B7" s="49"/>
      <c r="C7" s="49"/>
      <c r="D7" s="49"/>
      <c r="E7" s="49"/>
      <c r="F7" s="49"/>
      <c r="G7" s="49"/>
      <c r="H7" s="49"/>
    </row>
    <row r="8" spans="1:8" ht="15.75" thickBot="1" x14ac:dyDescent="0.3">
      <c r="A8" s="50" t="s">
        <v>12</v>
      </c>
      <c r="B8" s="51"/>
      <c r="C8" s="51"/>
      <c r="D8" s="52"/>
      <c r="E8" s="50" t="s">
        <v>13</v>
      </c>
      <c r="F8" s="51"/>
      <c r="G8" s="51"/>
      <c r="H8" s="52"/>
    </row>
    <row r="9" spans="1:8" ht="15.75" thickBot="1" x14ac:dyDescent="0.3">
      <c r="A9" s="4"/>
      <c r="B9" s="5" t="s">
        <v>5</v>
      </c>
      <c r="C9" s="5" t="s">
        <v>6</v>
      </c>
      <c r="D9" s="5" t="s">
        <v>7</v>
      </c>
      <c r="E9" s="5"/>
      <c r="F9" s="5" t="s">
        <v>5</v>
      </c>
      <c r="G9" s="5" t="s">
        <v>6</v>
      </c>
      <c r="H9" s="5" t="s">
        <v>7</v>
      </c>
    </row>
    <row r="10" spans="1:8" ht="39" thickBot="1" x14ac:dyDescent="0.3">
      <c r="A10" s="4" t="s">
        <v>14</v>
      </c>
      <c r="B10" s="18">
        <v>20000</v>
      </c>
      <c r="C10" s="19">
        <v>0.28999999999999998</v>
      </c>
      <c r="D10" s="19">
        <f>B10*C10</f>
        <v>5800</v>
      </c>
      <c r="E10" s="5" t="s">
        <v>28</v>
      </c>
      <c r="F10" s="29">
        <f>(99000+82500)/1.1</f>
        <v>165000</v>
      </c>
      <c r="G10" s="42">
        <v>0.33</v>
      </c>
      <c r="H10" s="30">
        <f>F10*G10</f>
        <v>54450</v>
      </c>
    </row>
    <row r="11" spans="1:8" ht="15.75" thickBot="1" x14ac:dyDescent="0.3">
      <c r="A11" s="4" t="s">
        <v>12</v>
      </c>
      <c r="B11" s="18">
        <f>B5</f>
        <v>160000</v>
      </c>
      <c r="C11" s="42">
        <v>0.34</v>
      </c>
      <c r="D11" s="19">
        <f>D5</f>
        <v>54400</v>
      </c>
      <c r="E11" s="5" t="s">
        <v>15</v>
      </c>
      <c r="F11" s="5">
        <f>180000-F10</f>
        <v>15000</v>
      </c>
      <c r="G11" s="31"/>
      <c r="H11" s="17">
        <f>60200-54450</f>
        <v>5750</v>
      </c>
    </row>
    <row r="12" spans="1:8" ht="15.75" thickBot="1" x14ac:dyDescent="0.3">
      <c r="A12" s="4" t="s">
        <v>0</v>
      </c>
      <c r="B12" s="5">
        <f>B10+B11</f>
        <v>180000</v>
      </c>
      <c r="C12" s="43">
        <f>D12/B12</f>
        <v>0.33444444444444443</v>
      </c>
      <c r="D12" s="17">
        <f>D11+D10</f>
        <v>60200</v>
      </c>
      <c r="E12" s="5" t="s">
        <v>0</v>
      </c>
      <c r="F12" s="5">
        <f>F10+F11</f>
        <v>180000</v>
      </c>
      <c r="G12" s="31">
        <f>H12/F12</f>
        <v>0.33444444444444443</v>
      </c>
      <c r="H12" s="17">
        <f>H10+H11</f>
        <v>60200</v>
      </c>
    </row>
    <row r="13" spans="1:8" x14ac:dyDescent="0.25">
      <c r="A13" s="6"/>
    </row>
    <row r="15" spans="1:8" x14ac:dyDescent="0.25">
      <c r="A15" s="7"/>
      <c r="G15" s="28"/>
      <c r="H15" s="28"/>
    </row>
    <row r="16" spans="1:8" ht="15.75" thickBot="1" x14ac:dyDescent="0.3">
      <c r="A16" s="49" t="s">
        <v>16</v>
      </c>
      <c r="B16" s="49"/>
      <c r="C16" s="49"/>
      <c r="D16" s="49"/>
      <c r="E16" s="49"/>
    </row>
    <row r="17" spans="1:5" ht="15.75" thickBot="1" x14ac:dyDescent="0.3">
      <c r="A17" s="53"/>
      <c r="B17" s="54"/>
      <c r="C17" s="50" t="s">
        <v>27</v>
      </c>
      <c r="D17" s="51"/>
      <c r="E17" s="52"/>
    </row>
    <row r="18" spans="1:5" ht="15.75" thickBot="1" x14ac:dyDescent="0.3">
      <c r="A18" s="50" t="s">
        <v>18</v>
      </c>
      <c r="B18" s="52"/>
      <c r="C18" s="8" t="s">
        <v>5</v>
      </c>
      <c r="D18" s="8" t="s">
        <v>6</v>
      </c>
      <c r="E18" s="8" t="s">
        <v>7</v>
      </c>
    </row>
    <row r="19" spans="1:5" ht="15.75" thickBot="1" x14ac:dyDescent="0.3">
      <c r="A19" s="55" t="s">
        <v>8</v>
      </c>
      <c r="B19" s="9" t="s">
        <v>29</v>
      </c>
      <c r="C19" s="9">
        <f>99000/1.1</f>
        <v>90000</v>
      </c>
      <c r="D19" s="34">
        <v>0.33</v>
      </c>
      <c r="E19" s="20">
        <f>C19*D19</f>
        <v>29700</v>
      </c>
    </row>
    <row r="20" spans="1:5" ht="15.75" thickBot="1" x14ac:dyDescent="0.3">
      <c r="A20" s="56"/>
      <c r="B20" s="9" t="s">
        <v>30</v>
      </c>
      <c r="C20" s="9">
        <f>99000</f>
        <v>99000</v>
      </c>
      <c r="D20" s="20">
        <v>0.62</v>
      </c>
      <c r="E20" s="20">
        <f>C20*D20</f>
        <v>61380</v>
      </c>
    </row>
    <row r="21" spans="1:5" ht="15.75" thickBot="1" x14ac:dyDescent="0.3">
      <c r="A21" s="57"/>
      <c r="B21" s="9" t="s">
        <v>2</v>
      </c>
      <c r="C21" s="9">
        <v>1700</v>
      </c>
      <c r="D21" s="20">
        <v>18</v>
      </c>
      <c r="E21" s="20">
        <f>C21*D21</f>
        <v>30600</v>
      </c>
    </row>
    <row r="22" spans="1:5" ht="15.75" thickBot="1" x14ac:dyDescent="0.3">
      <c r="A22" s="10" t="s">
        <v>19</v>
      </c>
      <c r="B22" s="9" t="s">
        <v>26</v>
      </c>
      <c r="C22" s="9">
        <v>90000</v>
      </c>
      <c r="D22" s="32">
        <f>66000/165000</f>
        <v>0.4</v>
      </c>
      <c r="E22" s="20">
        <f>C22*D22</f>
        <v>36000</v>
      </c>
    </row>
    <row r="23" spans="1:5" ht="15.75" thickBot="1" x14ac:dyDescent="0.3">
      <c r="A23" s="44" t="s">
        <v>1</v>
      </c>
      <c r="B23" s="45"/>
      <c r="C23" s="33">
        <v>90000</v>
      </c>
      <c r="D23" s="34">
        <f>E23/C23</f>
        <v>1.752</v>
      </c>
      <c r="E23" s="34">
        <f>E19+E20+E21+E22</f>
        <v>157680</v>
      </c>
    </row>
    <row r="24" spans="1:5" x14ac:dyDescent="0.25">
      <c r="A24" s="11"/>
    </row>
    <row r="25" spans="1:5" x14ac:dyDescent="0.25">
      <c r="A25" s="11"/>
    </row>
    <row r="26" spans="1:5" ht="15.75" thickBot="1" x14ac:dyDescent="0.3">
      <c r="A26" s="49" t="s">
        <v>20</v>
      </c>
      <c r="B26" s="49"/>
      <c r="C26" s="49"/>
      <c r="D26" s="49"/>
    </row>
    <row r="27" spans="1:5" ht="15.75" thickBot="1" x14ac:dyDescent="0.3">
      <c r="A27" s="12"/>
      <c r="B27" s="46" t="s">
        <v>17</v>
      </c>
      <c r="C27" s="47"/>
      <c r="D27" s="48"/>
    </row>
    <row r="28" spans="1:5" ht="15.75" thickBot="1" x14ac:dyDescent="0.3">
      <c r="A28" s="13" t="s">
        <v>18</v>
      </c>
      <c r="B28" s="8" t="s">
        <v>5</v>
      </c>
      <c r="C28" s="8" t="s">
        <v>6</v>
      </c>
      <c r="D28" s="8" t="s">
        <v>7</v>
      </c>
    </row>
    <row r="29" spans="1:5" ht="15.75" thickBot="1" x14ac:dyDescent="0.3">
      <c r="A29" s="14" t="s">
        <v>1</v>
      </c>
      <c r="B29" s="35">
        <f>C23</f>
        <v>90000</v>
      </c>
      <c r="C29" s="36">
        <f>D23</f>
        <v>1.752</v>
      </c>
      <c r="D29" s="36">
        <f>E23</f>
        <v>157680</v>
      </c>
    </row>
    <row r="30" spans="1:5" ht="26.25" thickBot="1" x14ac:dyDescent="0.3">
      <c r="A30" s="14" t="s">
        <v>21</v>
      </c>
      <c r="B30" s="15">
        <v>90000</v>
      </c>
      <c r="C30" s="21">
        <v>0.2</v>
      </c>
      <c r="D30" s="21">
        <f>B30*C30</f>
        <v>18000</v>
      </c>
    </row>
    <row r="31" spans="1:5" ht="26.25" thickBot="1" x14ac:dyDescent="0.3">
      <c r="A31" s="14" t="s">
        <v>22</v>
      </c>
      <c r="B31" s="15">
        <f>90000*2</f>
        <v>180000</v>
      </c>
      <c r="C31" s="21">
        <f>49600/(180000+(2.4*75000))</f>
        <v>0.13777777777777778</v>
      </c>
      <c r="D31" s="21">
        <f>B31*C31</f>
        <v>24800</v>
      </c>
    </row>
    <row r="32" spans="1:5" ht="15.75" thickBot="1" x14ac:dyDescent="0.3">
      <c r="A32" s="37" t="s">
        <v>3</v>
      </c>
      <c r="B32" s="38">
        <v>90000</v>
      </c>
      <c r="C32" s="39">
        <f>D32/B32</f>
        <v>2.2275555555555555</v>
      </c>
      <c r="D32" s="39">
        <f>D29+D30+D31</f>
        <v>200480</v>
      </c>
    </row>
    <row r="33" spans="1:4" x14ac:dyDescent="0.25">
      <c r="A33" s="16"/>
    </row>
    <row r="34" spans="1:4" ht="15.75" thickBot="1" x14ac:dyDescent="0.3">
      <c r="A34" s="49" t="s">
        <v>23</v>
      </c>
      <c r="B34" s="49"/>
      <c r="C34" s="49"/>
      <c r="D34" s="49"/>
    </row>
    <row r="35" spans="1:4" ht="15.75" customHeight="1" thickBot="1" x14ac:dyDescent="0.3">
      <c r="A35" s="12"/>
      <c r="B35" s="46" t="s">
        <v>17</v>
      </c>
      <c r="C35" s="47"/>
      <c r="D35" s="48"/>
    </row>
    <row r="36" spans="1:4" ht="15.75" thickBot="1" x14ac:dyDescent="0.3">
      <c r="A36" s="13" t="s">
        <v>18</v>
      </c>
      <c r="B36" s="8" t="s">
        <v>5</v>
      </c>
      <c r="C36" s="8" t="s">
        <v>6</v>
      </c>
      <c r="D36" s="8" t="s">
        <v>7</v>
      </c>
    </row>
    <row r="37" spans="1:4" ht="15.75" thickBot="1" x14ac:dyDescent="0.3">
      <c r="A37" s="14" t="s">
        <v>24</v>
      </c>
      <c r="B37" s="15">
        <v>90000</v>
      </c>
      <c r="C37" s="21">
        <v>2</v>
      </c>
      <c r="D37" s="21">
        <f>B37*C37</f>
        <v>180000</v>
      </c>
    </row>
    <row r="38" spans="1:4" ht="15.75" thickBot="1" x14ac:dyDescent="0.3">
      <c r="A38" s="40" t="s">
        <v>3</v>
      </c>
      <c r="B38" s="38">
        <f>B32</f>
        <v>90000</v>
      </c>
      <c r="C38" s="41">
        <f t="shared" ref="C38:D38" si="0">C32</f>
        <v>2.2275555555555555</v>
      </c>
      <c r="D38" s="41">
        <f t="shared" si="0"/>
        <v>200480</v>
      </c>
    </row>
    <row r="39" spans="1:4" ht="26.25" thickBot="1" x14ac:dyDescent="0.3">
      <c r="A39" s="14" t="s">
        <v>25</v>
      </c>
      <c r="B39" s="15">
        <f>B38</f>
        <v>90000</v>
      </c>
      <c r="C39" s="21">
        <f>D39/B39</f>
        <v>-0.22755555555555557</v>
      </c>
      <c r="D39" s="21">
        <f>D37-D38</f>
        <v>-20480</v>
      </c>
    </row>
    <row r="40" spans="1:4" x14ac:dyDescent="0.25">
      <c r="A40" s="16"/>
    </row>
  </sheetData>
  <mergeCells count="14">
    <mergeCell ref="A23:B23"/>
    <mergeCell ref="B35:D35"/>
    <mergeCell ref="A1:D1"/>
    <mergeCell ref="A7:H7"/>
    <mergeCell ref="A16:E16"/>
    <mergeCell ref="B27:D27"/>
    <mergeCell ref="A26:D26"/>
    <mergeCell ref="A34:D34"/>
    <mergeCell ref="A8:D8"/>
    <mergeCell ref="E8:H8"/>
    <mergeCell ref="A17:B17"/>
    <mergeCell ref="C17:E17"/>
    <mergeCell ref="A18:B18"/>
    <mergeCell ref="A19:A2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Corrigé exo6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2020-03-17T20:11:26Z</dcterms:created>
  <dcterms:modified xsi:type="dcterms:W3CDTF">2021-04-01T07:00:21Z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1f716837-3b5e-450a-acfc-fbe6a204905b</vt:lpwstr>
  </property>
</Properties>
</file>