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85c9127a006cce5/Enseignement/IUT BRETIGNY GEA/M2205/Année 2020 2021/Coût complet/Chapitre 2 Coût complet/"/>
    </mc:Choice>
  </mc:AlternateContent>
  <xr:revisionPtr revIDLastSave="4" documentId="8_{44F3C6BB-7488-49B7-BE99-C157F6551A31}" xr6:coauthVersionLast="36" xr6:coauthVersionMax="36" xr10:uidLastSave="{901D6D08-E796-42A8-8D6D-C4E0960C4064}"/>
  <bookViews>
    <workbookView xWindow="360" yWindow="390" windowWidth="28275" windowHeight="12315" xr2:uid="{00000000-000D-0000-FFFF-FFFF00000000}"/>
  </bookViews>
  <sheets>
    <sheet name="Exercice 3" sheetId="1" r:id="rId1"/>
  </sheets>
  <calcPr calcId="191029"/>
</workbook>
</file>

<file path=xl/calcChain.xml><?xml version="1.0" encoding="utf-8"?>
<calcChain xmlns="http://schemas.openxmlformats.org/spreadsheetml/2006/main">
  <c r="B55" i="1" l="1"/>
  <c r="D55" i="1" s="1"/>
  <c r="D58" i="1" s="1"/>
  <c r="C58" i="1" s="1"/>
  <c r="D56" i="1"/>
  <c r="B57" i="1"/>
  <c r="D57" i="1" s="1"/>
  <c r="B58" i="1"/>
  <c r="B59" i="1"/>
  <c r="D59" i="1" s="1"/>
  <c r="B60" i="1"/>
  <c r="B49" i="1"/>
  <c r="C49" i="1"/>
  <c r="D49" i="1"/>
  <c r="B50" i="1"/>
  <c r="C50" i="1"/>
  <c r="D50" i="1" s="1"/>
  <c r="B51" i="1"/>
  <c r="D51" i="1" s="1"/>
  <c r="C51" i="1"/>
  <c r="B52" i="1"/>
  <c r="C52" i="1"/>
  <c r="D52" i="1"/>
  <c r="B48" i="1"/>
  <c r="D48" i="1" s="1"/>
  <c r="C48" i="1"/>
  <c r="B54" i="1"/>
  <c r="D54" i="1" s="1"/>
  <c r="D60" i="1" l="1"/>
  <c r="C60" i="1" s="1"/>
  <c r="D31" i="1" l="1"/>
  <c r="H31" i="1" s="1"/>
  <c r="G36" i="1"/>
  <c r="D36" i="1"/>
  <c r="E33" i="1"/>
  <c r="F33" i="1"/>
  <c r="G33" i="1"/>
  <c r="D33" i="1"/>
  <c r="E32" i="1"/>
  <c r="F32" i="1"/>
  <c r="G32" i="1"/>
  <c r="G34" i="1" s="1"/>
  <c r="G37" i="1" s="1"/>
  <c r="D32" i="1"/>
  <c r="C33" i="1"/>
  <c r="C34" i="1" s="1"/>
  <c r="B32" i="1"/>
  <c r="B34" i="1" s="1"/>
  <c r="E34" i="1" l="1"/>
  <c r="E37" i="1" s="1"/>
  <c r="D34" i="1"/>
  <c r="D37" i="1" s="1"/>
  <c r="F34" i="1"/>
  <c r="F37" i="1" s="1"/>
  <c r="H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D3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5000 * 0,15m² = 750m²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5000 * 12/60 = 1000H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6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24€*5000= 120 000€  de CA
100€ de CA : 120000/100 = 1200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7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2625 / 750 = 3,50€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<sst xmlns="http://schemas.openxmlformats.org/spreadsheetml/2006/main" count="73" uniqueCount="57">
  <si>
    <t>M² de bois utilisé</t>
  </si>
  <si>
    <t>Heure de MOD</t>
  </si>
  <si>
    <t>Puzzle fabriqué</t>
  </si>
  <si>
    <t>100€ de vente</t>
  </si>
  <si>
    <t>Enérgie</t>
  </si>
  <si>
    <t>Entretien</t>
  </si>
  <si>
    <t>Découpage</t>
  </si>
  <si>
    <t>Peinture</t>
  </si>
  <si>
    <t>Conditionnement</t>
  </si>
  <si>
    <t>Distribution</t>
  </si>
  <si>
    <t>Répartition primaire</t>
  </si>
  <si>
    <t>Répartition Energie</t>
  </si>
  <si>
    <t>Répartition Entretien</t>
  </si>
  <si>
    <t>Unité d'œuvre</t>
  </si>
  <si>
    <t>Information pour la fabrication d'un puzzle</t>
  </si>
  <si>
    <t>Consommation de bois</t>
  </si>
  <si>
    <t>Coüt de la boite en plastique</t>
  </si>
  <si>
    <t>Minutes de MOD utilisées dans l'atelier découpage</t>
  </si>
  <si>
    <t>Minutes de MOD utilisées dans l'atelier peinture</t>
  </si>
  <si>
    <t>Minutes de MOD utilisées dans l'atelier conditionnement</t>
  </si>
  <si>
    <t>Coût de l'heure de MOD</t>
  </si>
  <si>
    <t>Atelier découpage</t>
  </si>
  <si>
    <t>Atelier peinture</t>
  </si>
  <si>
    <t>Atelier conditionnement</t>
  </si>
  <si>
    <t>Informations concernant la commande du client PLONT</t>
  </si>
  <si>
    <t>Nombre de puzzle</t>
  </si>
  <si>
    <t>Prix de vente unitaire</t>
  </si>
  <si>
    <t xml:space="preserve">Production de puzzle en Mai : </t>
  </si>
  <si>
    <t>5000 unités</t>
  </si>
  <si>
    <t>Répartition secondaire</t>
  </si>
  <si>
    <t>Nombre UO</t>
  </si>
  <si>
    <t>CUO</t>
  </si>
  <si>
    <t>0,15m²</t>
  </si>
  <si>
    <t>Q</t>
  </si>
  <si>
    <t>PU</t>
  </si>
  <si>
    <t>M</t>
  </si>
  <si>
    <t>Charges directes</t>
  </si>
  <si>
    <t>Bois</t>
  </si>
  <si>
    <t>MOD Découpage</t>
  </si>
  <si>
    <t>MOD Peinture</t>
  </si>
  <si>
    <t>MOD Conditionnement</t>
  </si>
  <si>
    <t>Boite</t>
  </si>
  <si>
    <t>Charges indirectes</t>
  </si>
  <si>
    <t>Coût de Revient</t>
  </si>
  <si>
    <t>Chiffres d'Affaires</t>
  </si>
  <si>
    <t>Résultat Analytique</t>
  </si>
  <si>
    <t xml:space="preserve">M² de bois </t>
  </si>
  <si>
    <t>Nature UO / Frais</t>
  </si>
  <si>
    <t>Commande de 85 puzzles</t>
  </si>
  <si>
    <t>0,15 * 85 = 12,75</t>
  </si>
  <si>
    <t>6/60 * 85 = 8,5h</t>
  </si>
  <si>
    <t>12/60*85 = 17h</t>
  </si>
  <si>
    <t>3/60*85 = 4,25h</t>
  </si>
  <si>
    <t>1 boite / puzzle</t>
  </si>
  <si>
    <t>1353,62/85 = 15,92€</t>
  </si>
  <si>
    <t>Nbre d'heure MOD</t>
  </si>
  <si>
    <t>85*24 = 2040€ / 100 = 20,40 de 100€ de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</si>
</sst>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10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wrapText="1"/>
    </xf>
    <xf numFmtId="10" fontId="0" fillId="0" borderId="1" xfId="0" applyNumberFormat="1" applyBorder="1" applyAlignment="1">
      <alignment horizontal="center" wrapText="1"/>
    </xf>
    <xf numFmtId="8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8" fontId="2" fillId="0" borderId="1" xfId="0" applyNumberFormat="1" applyFont="1" applyBorder="1" applyAlignment="1"/>
    <xf numFmtId="44" fontId="2" fillId="0" borderId="1" xfId="1" applyFont="1" applyBorder="1" applyAlignment="1"/>
    <xf numFmtId="164" fontId="0" fillId="0" borderId="0" xfId="0" applyNumberFormat="1"/>
    <xf numFmtId="0" fontId="0" fillId="0" borderId="1" xfId="0" applyFill="1" applyBorder="1" applyAlignment="1">
      <alignment horizontal="center"/>
    </xf>
    <xf numFmtId="0" fontId="3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1" fontId="2" fillId="0" borderId="1" xfId="0" applyNumberFormat="1" applyFont="1" applyBorder="1" applyAlignment="1"/>
    <xf numFmtId="164" fontId="0" fillId="0" borderId="1" xfId="1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0" fontId="0" fillId="0" borderId="1" xfId="0" applyNumberFormat="1" applyFill="1" applyBorder="1" applyAlignment="1">
      <alignment wrapText="1"/>
    </xf>
    <xf numFmtId="1" fontId="0" fillId="0" borderId="1" xfId="0" applyNumberFormat="1" applyFill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4" fontId="0" fillId="4" borderId="1" xfId="1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/>
    <xf numFmtId="44" fontId="0" fillId="2" borderId="1" xfId="1" applyFont="1" applyFill="1" applyBorder="1" applyAlignment="1"/>
    <xf numFmtId="1" fontId="0" fillId="2" borderId="1" xfId="0" applyNumberFormat="1" applyFill="1" applyBorder="1" applyAlignment="1"/>
    <xf numFmtId="0" fontId="3" fillId="3" borderId="1" xfId="0" applyFont="1" applyFill="1" applyBorder="1"/>
    <xf numFmtId="2" fontId="0" fillId="3" borderId="1" xfId="0" applyNumberFormat="1" applyFill="1" applyBorder="1" applyAlignment="1"/>
    <xf numFmtId="0" fontId="0" fillId="3" borderId="1" xfId="0" applyFill="1" applyBorder="1" applyAlignment="1"/>
    <xf numFmtId="44" fontId="0" fillId="3" borderId="1" xfId="1" applyFont="1" applyFill="1" applyBorder="1" applyAlignment="1"/>
    <xf numFmtId="0" fontId="0" fillId="3" borderId="1" xfId="0" applyFill="1" applyBorder="1"/>
    <xf numFmtId="44" fontId="0" fillId="3" borderId="1" xfId="0" applyNumberFormat="1" applyFill="1" applyBorder="1" applyAlignment="1"/>
    <xf numFmtId="1" fontId="0" fillId="3" borderId="1" xfId="0" applyNumberFormat="1" applyFill="1" applyBorder="1" applyAlignment="1"/>
    <xf numFmtId="8" fontId="2" fillId="3" borderId="1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3" borderId="0" xfId="0" applyFont="1" applyFill="1" applyAlignment="1">
      <alignment horizontal="center"/>
    </xf>
    <xf numFmtId="2" fontId="8" fillId="3" borderId="1" xfId="0" applyNumberFormat="1" applyFont="1" applyFill="1" applyBorder="1" applyAlignment="1"/>
    <xf numFmtId="10" fontId="0" fillId="0" borderId="2" xfId="0" applyNumberFormat="1" applyFill="1" applyBorder="1" applyAlignment="1">
      <alignment horizontal="center" wrapText="1"/>
    </xf>
    <xf numFmtId="10" fontId="0" fillId="0" borderId="3" xfId="0" applyNumberFormat="1" applyFill="1" applyBorder="1" applyAlignment="1">
      <alignment horizontal="center" wrapText="1"/>
    </xf>
    <xf numFmtId="10" fontId="0" fillId="0" borderId="4" xfId="0" applyNumberFormat="1" applyFill="1" applyBorder="1" applyAlignment="1">
      <alignment horizontal="center" wrapText="1"/>
    </xf>
    <xf numFmtId="10" fontId="0" fillId="0" borderId="5" xfId="0" applyNumberFormat="1" applyFill="1" applyBorder="1" applyAlignment="1">
      <alignment horizont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679450</xdr:colOff>
      <xdr:row>25</xdr:row>
      <xdr:rowOff>152400</xdr:rowOff>
    </xdr:from>
    <xdr:to>
      <xdr:col>6</xdr:col>
      <xdr:colOff>215900</xdr:colOff>
      <xdr:row>28</xdr:row>
      <xdr:rowOff>63500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721350" y="5105400"/>
          <a:ext cx="2654300" cy="48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CUO </a:t>
          </a:r>
          <a:r>
            <a:rPr lang="fr-FR" sz="1100" baseline="0"/>
            <a:t> = </a:t>
          </a:r>
        </a:p>
        <a:p>
          <a:pPr algn="ctr"/>
          <a:r>
            <a:rPr lang="fr-FR" sz="1100" baseline="0"/>
            <a:t>REPARTITION SECONDAIRE / NOMBRE UO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3:H60"/>
  <sheetViews>
    <sheetView showGridLines="0" tabSelected="1" topLeftCell="A45" zoomScale="150" zoomScaleNormal="150" workbookViewId="0">
      <selection activeCell="G23" sqref="G23"/>
    </sheetView>
  </sheetViews>
  <sheetFormatPr baseColWidth="10" defaultRowHeight="15" x14ac:dyDescent="0.25"/>
  <cols>
    <col min="1" max="1" width="52.7109375" bestFit="1" customWidth="1"/>
    <col min="2" max="3" width="11.42578125" style="2"/>
    <col min="4" max="4" width="15.5703125" style="2" customWidth="1"/>
    <col min="5" max="5" width="14.28515625" style="2" customWidth="1"/>
    <col min="6" max="6" width="16.85546875" style="2" bestFit="1" customWidth="1"/>
    <col min="7" max="7" width="15.140625" style="2" customWidth="1"/>
  </cols>
  <sheetData>
    <row r="3" spans="1:7" x14ac:dyDescent="0.25">
      <c r="A3" s="3"/>
      <c r="B3" s="48" t="s">
        <v>4</v>
      </c>
      <c r="C3" s="48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spans="1:7" x14ac:dyDescent="0.25">
      <c r="A4" s="3" t="s">
        <v>10</v>
      </c>
      <c r="B4" s="5">
        <v>500</v>
      </c>
      <c r="C4" s="5">
        <v>350</v>
      </c>
      <c r="D4" s="5">
        <v>2044.9999999701977</v>
      </c>
      <c r="E4" s="5">
        <v>2900</v>
      </c>
      <c r="F4" s="5">
        <v>330</v>
      </c>
      <c r="G4" s="5">
        <v>1500</v>
      </c>
    </row>
    <row r="5" spans="1:7" x14ac:dyDescent="0.25">
      <c r="A5" s="49" t="s">
        <v>11</v>
      </c>
      <c r="B5" s="4"/>
      <c r="C5" s="4"/>
      <c r="D5" s="6">
        <v>0.6</v>
      </c>
      <c r="E5" s="6">
        <v>0.2</v>
      </c>
      <c r="F5" s="6">
        <v>0.2</v>
      </c>
      <c r="G5" s="4"/>
    </row>
    <row r="6" spans="1:7" x14ac:dyDescent="0.25">
      <c r="A6" s="49" t="s">
        <v>12</v>
      </c>
      <c r="B6" s="4"/>
      <c r="C6" s="4"/>
      <c r="D6" s="6">
        <v>0.8</v>
      </c>
      <c r="E6" s="4"/>
      <c r="F6" s="6">
        <v>0.2</v>
      </c>
      <c r="G6" s="4"/>
    </row>
    <row r="7" spans="1:7" s="1" customFormat="1" ht="30" x14ac:dyDescent="0.25">
      <c r="A7" s="7" t="s">
        <v>13</v>
      </c>
      <c r="B7" s="8"/>
      <c r="C7" s="8"/>
      <c r="D7" s="8" t="s">
        <v>0</v>
      </c>
      <c r="E7" s="8" t="s">
        <v>1</v>
      </c>
      <c r="F7" s="8" t="s">
        <v>2</v>
      </c>
      <c r="G7" s="8" t="s">
        <v>3</v>
      </c>
    </row>
    <row r="10" spans="1:7" x14ac:dyDescent="0.25">
      <c r="A10" t="s">
        <v>14</v>
      </c>
    </row>
    <row r="12" spans="1:7" x14ac:dyDescent="0.25">
      <c r="A12" t="s">
        <v>15</v>
      </c>
      <c r="B12" s="2" t="s">
        <v>32</v>
      </c>
      <c r="D12" s="2" t="s">
        <v>46</v>
      </c>
      <c r="E12" s="10">
        <v>31</v>
      </c>
    </row>
    <row r="13" spans="1:7" x14ac:dyDescent="0.25">
      <c r="A13" t="s">
        <v>16</v>
      </c>
      <c r="B13" s="9">
        <v>1.5</v>
      </c>
    </row>
    <row r="14" spans="1:7" x14ac:dyDescent="0.25">
      <c r="A14" t="s">
        <v>17</v>
      </c>
      <c r="B14" s="2">
        <v>6</v>
      </c>
    </row>
    <row r="15" spans="1:7" x14ac:dyDescent="0.25">
      <c r="A15" t="s">
        <v>18</v>
      </c>
      <c r="B15" s="2">
        <v>12</v>
      </c>
    </row>
    <row r="16" spans="1:7" x14ac:dyDescent="0.25">
      <c r="A16" t="s">
        <v>19</v>
      </c>
      <c r="B16" s="2">
        <v>3</v>
      </c>
    </row>
    <row r="18" spans="1:8" x14ac:dyDescent="0.25">
      <c r="A18" t="s">
        <v>20</v>
      </c>
    </row>
    <row r="19" spans="1:8" x14ac:dyDescent="0.25">
      <c r="A19" t="s">
        <v>21</v>
      </c>
      <c r="B19" s="10">
        <v>21</v>
      </c>
    </row>
    <row r="20" spans="1:8" x14ac:dyDescent="0.25">
      <c r="A20" t="s">
        <v>22</v>
      </c>
      <c r="B20" s="10">
        <v>25</v>
      </c>
    </row>
    <row r="21" spans="1:8" x14ac:dyDescent="0.25">
      <c r="A21" t="s">
        <v>23</v>
      </c>
      <c r="B21" s="10">
        <v>23</v>
      </c>
    </row>
    <row r="23" spans="1:8" x14ac:dyDescent="0.25">
      <c r="A23" t="s">
        <v>24</v>
      </c>
    </row>
    <row r="24" spans="1:8" x14ac:dyDescent="0.25">
      <c r="A24" t="s">
        <v>25</v>
      </c>
      <c r="B24" s="2">
        <v>85</v>
      </c>
    </row>
    <row r="25" spans="1:8" x14ac:dyDescent="0.25">
      <c r="A25" t="s">
        <v>26</v>
      </c>
      <c r="B25" s="10">
        <v>24</v>
      </c>
    </row>
    <row r="27" spans="1:8" x14ac:dyDescent="0.25">
      <c r="A27" t="s">
        <v>27</v>
      </c>
    </row>
    <row r="28" spans="1:8" x14ac:dyDescent="0.25">
      <c r="A28" t="s">
        <v>28</v>
      </c>
    </row>
    <row r="30" spans="1:8" x14ac:dyDescent="0.25">
      <c r="A30" s="11"/>
      <c r="B30" s="17" t="s">
        <v>4</v>
      </c>
      <c r="C30" s="17" t="s">
        <v>5</v>
      </c>
      <c r="D30" s="33" t="s">
        <v>6</v>
      </c>
      <c r="E30" s="33" t="s">
        <v>7</v>
      </c>
      <c r="F30" s="33" t="s">
        <v>8</v>
      </c>
      <c r="G30" s="33" t="s">
        <v>9</v>
      </c>
    </row>
    <row r="31" spans="1:8" x14ac:dyDescent="0.25">
      <c r="A31" s="11" t="s">
        <v>10</v>
      </c>
      <c r="B31" s="24">
        <v>500</v>
      </c>
      <c r="C31" s="24">
        <v>350</v>
      </c>
      <c r="D31" s="24">
        <f>D4</f>
        <v>2044.9999999701977</v>
      </c>
      <c r="E31" s="24">
        <v>2900</v>
      </c>
      <c r="F31" s="24">
        <v>330</v>
      </c>
      <c r="G31" s="24">
        <v>1500</v>
      </c>
      <c r="H31" s="16">
        <f>SUM(B31:G31)</f>
        <v>7624.9999999701977</v>
      </c>
    </row>
    <row r="32" spans="1:8" x14ac:dyDescent="0.25">
      <c r="A32" s="11" t="s">
        <v>11</v>
      </c>
      <c r="B32" s="25">
        <f>-B31</f>
        <v>-500</v>
      </c>
      <c r="C32" s="17"/>
      <c r="D32" s="24">
        <f>$B$31*D5</f>
        <v>300</v>
      </c>
      <c r="E32" s="24">
        <f t="shared" ref="E32:G32" si="0">$B$31*E5</f>
        <v>100</v>
      </c>
      <c r="F32" s="24">
        <f t="shared" si="0"/>
        <v>100</v>
      </c>
      <c r="G32" s="24">
        <f t="shared" si="0"/>
        <v>0</v>
      </c>
      <c r="H32" s="16"/>
    </row>
    <row r="33" spans="1:8" x14ac:dyDescent="0.25">
      <c r="A33" s="11" t="s">
        <v>12</v>
      </c>
      <c r="B33" s="17"/>
      <c r="C33" s="25">
        <f>-C31</f>
        <v>-350</v>
      </c>
      <c r="D33" s="24">
        <f>$C$31*D6</f>
        <v>280</v>
      </c>
      <c r="E33" s="24">
        <f t="shared" ref="E33:G33" si="1">$C$31*E6</f>
        <v>0</v>
      </c>
      <c r="F33" s="24">
        <f t="shared" si="1"/>
        <v>70</v>
      </c>
      <c r="G33" s="24">
        <f t="shared" si="1"/>
        <v>0</v>
      </c>
      <c r="H33" s="16"/>
    </row>
    <row r="34" spans="1:8" x14ac:dyDescent="0.25">
      <c r="A34" s="31" t="s">
        <v>29</v>
      </c>
      <c r="B34" s="32">
        <f>B31+B32+B33</f>
        <v>0</v>
      </c>
      <c r="C34" s="32">
        <f t="shared" ref="C34:G34" si="2">C31+C32+C33</f>
        <v>0</v>
      </c>
      <c r="D34" s="32">
        <f t="shared" si="2"/>
        <v>2624.9999999701977</v>
      </c>
      <c r="E34" s="32">
        <f t="shared" si="2"/>
        <v>3000</v>
      </c>
      <c r="F34" s="32">
        <f t="shared" si="2"/>
        <v>500</v>
      </c>
      <c r="G34" s="32">
        <f t="shared" si="2"/>
        <v>1500</v>
      </c>
      <c r="H34" s="16">
        <f>SUM(B34:G34)</f>
        <v>7624.9999999701977</v>
      </c>
    </row>
    <row r="35" spans="1:8" ht="29.25" customHeight="1" x14ac:dyDescent="0.25">
      <c r="A35" s="11" t="s">
        <v>47</v>
      </c>
      <c r="B35" s="26"/>
      <c r="C35" s="27"/>
      <c r="D35" s="36" t="s">
        <v>0</v>
      </c>
      <c r="E35" s="35" t="s">
        <v>55</v>
      </c>
      <c r="F35" s="25" t="s">
        <v>2</v>
      </c>
      <c r="G35" s="25" t="s">
        <v>3</v>
      </c>
      <c r="H35" s="16"/>
    </row>
    <row r="36" spans="1:8" x14ac:dyDescent="0.25">
      <c r="A36" s="28" t="s">
        <v>30</v>
      </c>
      <c r="B36" s="52"/>
      <c r="C36" s="53"/>
      <c r="D36" s="29">
        <f>5000*0.15</f>
        <v>750</v>
      </c>
      <c r="E36" s="29">
        <v>1000</v>
      </c>
      <c r="F36" s="29">
        <v>5000</v>
      </c>
      <c r="G36" s="30">
        <f>5000*24/100</f>
        <v>1200</v>
      </c>
    </row>
    <row r="37" spans="1:8" x14ac:dyDescent="0.25">
      <c r="A37" s="11" t="s">
        <v>31</v>
      </c>
      <c r="B37" s="54"/>
      <c r="C37" s="55"/>
      <c r="D37" s="34">
        <f>D34/D36</f>
        <v>3.4999999999602638</v>
      </c>
      <c r="E37" s="34">
        <f t="shared" ref="E37:G37" si="3">E34/E36</f>
        <v>3</v>
      </c>
      <c r="F37" s="34">
        <f t="shared" si="3"/>
        <v>0.1</v>
      </c>
      <c r="G37" s="34">
        <f t="shared" si="3"/>
        <v>1.25</v>
      </c>
    </row>
    <row r="46" spans="1:8" ht="21" x14ac:dyDescent="0.35">
      <c r="A46" s="50" t="s">
        <v>48</v>
      </c>
      <c r="B46" s="12" t="s">
        <v>33</v>
      </c>
      <c r="C46" s="12" t="s">
        <v>34</v>
      </c>
      <c r="D46" s="12" t="s">
        <v>35</v>
      </c>
    </row>
    <row r="47" spans="1:8" x14ac:dyDescent="0.25">
      <c r="A47" s="18" t="s">
        <v>36</v>
      </c>
      <c r="B47" s="19"/>
      <c r="C47" s="19"/>
      <c r="D47" s="19"/>
    </row>
    <row r="48" spans="1:8" x14ac:dyDescent="0.25">
      <c r="A48" s="20" t="s">
        <v>37</v>
      </c>
      <c r="B48" s="37">
        <f>0.15*B24</f>
        <v>12.75</v>
      </c>
      <c r="C48" s="38">
        <f>E12</f>
        <v>31</v>
      </c>
      <c r="D48" s="38">
        <f t="shared" ref="D48:D51" si="4">B48*C48</f>
        <v>395.25</v>
      </c>
      <c r="E48" s="22" t="s">
        <v>49</v>
      </c>
    </row>
    <row r="49" spans="1:6" x14ac:dyDescent="0.25">
      <c r="A49" s="20" t="s">
        <v>38</v>
      </c>
      <c r="B49" s="37">
        <f>B14/60*B24</f>
        <v>8.5</v>
      </c>
      <c r="C49" s="38">
        <f>B19</f>
        <v>21</v>
      </c>
      <c r="D49" s="38">
        <f t="shared" si="4"/>
        <v>178.5</v>
      </c>
      <c r="E49" s="22" t="s">
        <v>50</v>
      </c>
      <c r="F49" s="21"/>
    </row>
    <row r="50" spans="1:6" x14ac:dyDescent="0.25">
      <c r="A50" s="20" t="s">
        <v>39</v>
      </c>
      <c r="B50" s="37">
        <f>B15/60*B24</f>
        <v>17</v>
      </c>
      <c r="C50" s="38">
        <f>B20</f>
        <v>25</v>
      </c>
      <c r="D50" s="38">
        <f t="shared" si="4"/>
        <v>425</v>
      </c>
      <c r="E50" s="22" t="s">
        <v>51</v>
      </c>
    </row>
    <row r="51" spans="1:6" x14ac:dyDescent="0.25">
      <c r="A51" s="20" t="s">
        <v>40</v>
      </c>
      <c r="B51" s="37">
        <f>B16/60*B24</f>
        <v>4.25</v>
      </c>
      <c r="C51" s="38">
        <f>B21</f>
        <v>23</v>
      </c>
      <c r="D51" s="38">
        <f t="shared" si="4"/>
        <v>97.75</v>
      </c>
      <c r="E51" s="22" t="s">
        <v>52</v>
      </c>
    </row>
    <row r="52" spans="1:6" x14ac:dyDescent="0.25">
      <c r="A52" s="20" t="s">
        <v>41</v>
      </c>
      <c r="B52" s="39">
        <f>B24</f>
        <v>85</v>
      </c>
      <c r="C52" s="38">
        <f>B13</f>
        <v>1.5</v>
      </c>
      <c r="D52" s="38">
        <f>B52*C52</f>
        <v>127.5</v>
      </c>
      <c r="E52" s="21" t="s">
        <v>53</v>
      </c>
    </row>
    <row r="53" spans="1:6" x14ac:dyDescent="0.25">
      <c r="A53" s="40" t="s">
        <v>42</v>
      </c>
      <c r="B53" s="41"/>
      <c r="C53" s="42"/>
      <c r="D53" s="43"/>
    </row>
    <row r="54" spans="1:6" x14ac:dyDescent="0.25">
      <c r="A54" s="44" t="s">
        <v>6</v>
      </c>
      <c r="B54" s="51">
        <f>85*0.15</f>
        <v>12.75</v>
      </c>
      <c r="C54" s="45">
        <v>3.5</v>
      </c>
      <c r="D54" s="43">
        <f>B54*C54</f>
        <v>44.625</v>
      </c>
    </row>
    <row r="55" spans="1:6" x14ac:dyDescent="0.25">
      <c r="A55" s="44" t="s">
        <v>7</v>
      </c>
      <c r="B55" s="51">
        <f>12/60*85</f>
        <v>17</v>
      </c>
      <c r="C55" s="45">
        <v>3</v>
      </c>
      <c r="D55" s="43">
        <f t="shared" ref="D55:D57" si="5">B55*C55</f>
        <v>51</v>
      </c>
    </row>
    <row r="56" spans="1:6" x14ac:dyDescent="0.25">
      <c r="A56" s="44" t="s">
        <v>8</v>
      </c>
      <c r="B56" s="46">
        <v>85</v>
      </c>
      <c r="C56" s="45">
        <v>0.1</v>
      </c>
      <c r="D56" s="43">
        <f t="shared" si="5"/>
        <v>8.5</v>
      </c>
    </row>
    <row r="57" spans="1:6" x14ac:dyDescent="0.25">
      <c r="A57" s="44" t="s">
        <v>9</v>
      </c>
      <c r="B57" s="41">
        <f>2040/100</f>
        <v>20.399999999999999</v>
      </c>
      <c r="C57" s="45">
        <v>1.25</v>
      </c>
      <c r="D57" s="43">
        <f t="shared" si="5"/>
        <v>25.5</v>
      </c>
      <c r="E57" s="22" t="s">
        <v>56</v>
      </c>
    </row>
    <row r="58" spans="1:6" x14ac:dyDescent="0.25">
      <c r="A58" s="13" t="s">
        <v>43</v>
      </c>
      <c r="B58" s="23">
        <f>B24</f>
        <v>85</v>
      </c>
      <c r="C58" s="14">
        <f>D58/B58</f>
        <v>15.925000000000001</v>
      </c>
      <c r="D58" s="15">
        <f>SUM(D48:D57)</f>
        <v>1353.625</v>
      </c>
      <c r="E58" s="22" t="s">
        <v>54</v>
      </c>
    </row>
    <row r="59" spans="1:6" x14ac:dyDescent="0.25">
      <c r="A59" s="13" t="s">
        <v>44</v>
      </c>
      <c r="B59" s="23">
        <f>B24</f>
        <v>85</v>
      </c>
      <c r="C59" s="15">
        <v>24</v>
      </c>
      <c r="D59" s="15">
        <f>B59*C59</f>
        <v>2040</v>
      </c>
    </row>
    <row r="60" spans="1:6" x14ac:dyDescent="0.25">
      <c r="A60" s="13" t="s">
        <v>45</v>
      </c>
      <c r="B60" s="23">
        <f>B59</f>
        <v>85</v>
      </c>
      <c r="C60" s="47">
        <f>D60/B60</f>
        <v>8.0749999999999993</v>
      </c>
      <c r="D60" s="14">
        <f>D59-D58</f>
        <v>686.375</v>
      </c>
    </row>
  </sheetData>
  <mergeCells count="1">
    <mergeCell ref="B36:C37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Exercice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NOEL Eric</cp:lastModifiedBy>
  <dcterms:created xsi:type="dcterms:W3CDTF">2019-01-08T10:26:53Z</dcterms:created>
  <dcterms:modified xsi:type="dcterms:W3CDTF">2021-04-22T16:40:50Z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5e027ba9-92d2-45dc-9ecf-acb7be243012</vt:lpwstr>
  </property>
</Properties>
</file>