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M2205/Année 2020 2021/Coût complet/Chapitre 2 Coût complet/"/>
    </mc:Choice>
  </mc:AlternateContent>
  <xr:revisionPtr revIDLastSave="7" documentId="8_{BECDC7B5-EA72-4A6C-84B5-7759BE5FC318}" xr6:coauthVersionLast="36" xr6:coauthVersionMax="36" xr10:uidLastSave="{51835AC7-E419-43BE-884D-C4361CDA7A0B}"/>
  <bookViews>
    <workbookView xWindow="120" yWindow="105" windowWidth="28515" windowHeight="12600" xr2:uid="{00000000-000D-0000-FFFF-FFFF00000000}"/>
  </bookViews>
  <sheets>
    <sheet name="Exercice 5" sheetId="1" r:id="rId1"/>
  </sheets>
  <calcPr calcId="191029"/>
</workbook>
</file>

<file path=xl/calcChain.xml><?xml version="1.0" encoding="utf-8"?>
<calcChain xmlns="http://schemas.openxmlformats.org/spreadsheetml/2006/main">
  <c r="H22" i="1" l="1"/>
  <c r="E22" i="1"/>
  <c r="B22" i="1"/>
  <c r="B54" i="1" l="1"/>
  <c r="B55" i="1"/>
  <c r="D55" i="1" s="1"/>
  <c r="B14" i="1" l="1"/>
  <c r="D61" i="1" l="1"/>
  <c r="B62" i="1"/>
  <c r="B63" i="1"/>
  <c r="B56" i="1"/>
  <c r="D44" i="1"/>
  <c r="B28" i="1"/>
  <c r="B29" i="1"/>
  <c r="B30" i="1"/>
  <c r="B31" i="1"/>
  <c r="D31" i="1" s="1"/>
  <c r="B32" i="1"/>
  <c r="B36" i="1" s="1"/>
  <c r="D32" i="1"/>
  <c r="B33" i="1"/>
  <c r="D33" i="1" s="1"/>
  <c r="B37" i="1"/>
  <c r="B38" i="1"/>
  <c r="B39" i="1"/>
  <c r="B45" i="1" s="1"/>
  <c r="B46" i="1" s="1"/>
  <c r="B48" i="1" s="1"/>
  <c r="B49" i="1" s="1"/>
  <c r="D19" i="1"/>
  <c r="G19" i="1"/>
  <c r="J19" i="1"/>
  <c r="D13" i="1"/>
  <c r="G13" i="1"/>
  <c r="E14" i="1" s="1"/>
  <c r="J13" i="1"/>
  <c r="H14" i="1" s="1"/>
  <c r="B15" i="1"/>
  <c r="B20" i="1" s="1"/>
  <c r="B21" i="1" s="1"/>
  <c r="B23" i="1" s="1"/>
  <c r="B24" i="1" s="1"/>
  <c r="E15" i="1"/>
  <c r="E20" i="1" s="1"/>
  <c r="E21" i="1" s="1"/>
  <c r="E23" i="1" s="1"/>
  <c r="E24" i="1" s="1"/>
  <c r="H15" i="1"/>
  <c r="H20" i="1" s="1"/>
  <c r="H21" i="1" s="1"/>
  <c r="H23" i="1" s="1"/>
  <c r="H24" i="1" s="1"/>
  <c r="F7" i="1"/>
  <c r="H17" i="1"/>
  <c r="E17" i="1"/>
  <c r="B17" i="1"/>
  <c r="C8" i="1"/>
  <c r="C35" i="1" s="1"/>
  <c r="D8" i="1"/>
  <c r="C36" i="1" s="1"/>
  <c r="E8" i="1"/>
  <c r="C37" i="1" s="1"/>
  <c r="D37" i="1" s="1"/>
  <c r="F8" i="1"/>
  <c r="C56" i="1" s="1"/>
  <c r="B35" i="1" l="1"/>
  <c r="D35" i="1" s="1"/>
  <c r="D36" i="1"/>
  <c r="B57" i="1"/>
  <c r="D56" i="1"/>
  <c r="K13" i="1"/>
  <c r="L13" i="1" s="1"/>
  <c r="B7" i="1" s="1"/>
  <c r="B8" i="1" s="1"/>
  <c r="D38" i="1" l="1"/>
  <c r="C38" i="1"/>
  <c r="C14" i="1"/>
  <c r="D14" i="1" s="1"/>
  <c r="D15" i="1" s="1"/>
  <c r="I14" i="1"/>
  <c r="J14" i="1" s="1"/>
  <c r="J15" i="1" s="1"/>
  <c r="F14" i="1"/>
  <c r="G14" i="1" s="1"/>
  <c r="G15" i="1" s="1"/>
  <c r="F15" i="1" l="1"/>
  <c r="F20" i="1" s="1"/>
  <c r="G20" i="1"/>
  <c r="G21" i="1" s="1"/>
  <c r="F21" i="1" s="1"/>
  <c r="F22" i="1" s="1"/>
  <c r="I15" i="1"/>
  <c r="I20" i="1" s="1"/>
  <c r="J20" i="1"/>
  <c r="J21" i="1" s="1"/>
  <c r="I21" i="1" s="1"/>
  <c r="I22" i="1" s="1"/>
  <c r="C15" i="1"/>
  <c r="C20" i="1" s="1"/>
  <c r="D20" i="1"/>
  <c r="D21" i="1" s="1"/>
  <c r="C21" i="1" s="1"/>
  <c r="C22" i="1" s="1"/>
  <c r="C28" i="1" l="1"/>
  <c r="D28" i="1" s="1"/>
  <c r="D22" i="1"/>
  <c r="C23" i="1"/>
  <c r="D23" i="1" s="1"/>
  <c r="C30" i="1"/>
  <c r="D30" i="1" s="1"/>
  <c r="J22" i="1"/>
  <c r="I23" i="1"/>
  <c r="J23" i="1" s="1"/>
  <c r="C29" i="1"/>
  <c r="D29" i="1" s="1"/>
  <c r="G22" i="1"/>
  <c r="F23" i="1"/>
  <c r="G23" i="1" s="1"/>
  <c r="G24" i="1" l="1"/>
  <c r="F24" i="1" s="1"/>
  <c r="D34" i="1"/>
  <c r="C34" i="1" s="1"/>
  <c r="D24" i="1"/>
  <c r="C24" i="1" s="1"/>
  <c r="J24" i="1"/>
  <c r="I24" i="1" s="1"/>
  <c r="D39" i="1" l="1"/>
  <c r="C39" i="1" s="1"/>
  <c r="C45" i="1" s="1"/>
  <c r="D45" i="1" s="1"/>
  <c r="D46" i="1" s="1"/>
  <c r="C46" i="1" s="1"/>
  <c r="C47" i="1" s="1"/>
  <c r="C54" i="1" l="1"/>
  <c r="D54" i="1" s="1"/>
  <c r="D57" i="1" s="1"/>
  <c r="C57" i="1" s="1"/>
  <c r="C62" i="1" s="1"/>
  <c r="D62" i="1" s="1"/>
  <c r="D63" i="1" s="1"/>
  <c r="C63" i="1" s="1"/>
  <c r="C48" i="1"/>
  <c r="D48" i="1" s="1"/>
  <c r="D47" i="1"/>
  <c r="D49" i="1" l="1"/>
  <c r="C49" i="1" s="1"/>
</calcChain>
</file>

<file path=xl/sharedStrings.xml><?xml version="1.0" encoding="utf-8"?>
<sst xmlns="http://schemas.openxmlformats.org/spreadsheetml/2006/main" count="87" uniqueCount="49">
  <si>
    <t>Approvisionnement</t>
  </si>
  <si>
    <t>Peinture</t>
  </si>
  <si>
    <t>Répartition secondaire</t>
  </si>
  <si>
    <t>Nature de l'UO</t>
  </si>
  <si>
    <t>Le nombre de produits fabriqués</t>
  </si>
  <si>
    <t>Nombre UO</t>
  </si>
  <si>
    <t>Q</t>
  </si>
  <si>
    <t>PU</t>
  </si>
  <si>
    <t>M</t>
  </si>
  <si>
    <t>Achats</t>
  </si>
  <si>
    <t>Centre approvisionnement</t>
  </si>
  <si>
    <t>COUT D'ACHAT</t>
  </si>
  <si>
    <t>FICHES DE STOCKS</t>
  </si>
  <si>
    <t>Stock Initial</t>
  </si>
  <si>
    <t>TOTAL</t>
  </si>
  <si>
    <t>Consommation</t>
  </si>
  <si>
    <t>Stock Final</t>
  </si>
  <si>
    <t>MOD Peinture</t>
  </si>
  <si>
    <t>TOTAL CHARGES DIRECTES</t>
  </si>
  <si>
    <t>Centre Peinture</t>
  </si>
  <si>
    <t>TOTAL CHARGES INDIRECTES</t>
  </si>
  <si>
    <t>COUT DE PRODUCTION</t>
  </si>
  <si>
    <t>100€ d'achats</t>
  </si>
  <si>
    <t>Moulage</t>
  </si>
  <si>
    <t>Heures de MOD</t>
  </si>
  <si>
    <t>Finition</t>
  </si>
  <si>
    <t>Distribution</t>
  </si>
  <si>
    <t>Le nombre de produits vendus</t>
  </si>
  <si>
    <t>RESINE</t>
  </si>
  <si>
    <t>FIBRE</t>
  </si>
  <si>
    <t>PEINTURE</t>
  </si>
  <si>
    <t>Consommation de résine</t>
  </si>
  <si>
    <t>Consommation de fibre</t>
  </si>
  <si>
    <t>Consommation de peinture</t>
  </si>
  <si>
    <t>MOD Moulage</t>
  </si>
  <si>
    <t>MOD Finition</t>
  </si>
  <si>
    <t>Centre Moulage</t>
  </si>
  <si>
    <t>Centre Finition</t>
  </si>
  <si>
    <t>Ailes</t>
  </si>
  <si>
    <t>Production</t>
  </si>
  <si>
    <t>Coût de production des ailes vendues</t>
  </si>
  <si>
    <t>Commission</t>
  </si>
  <si>
    <t>Centre distribution</t>
  </si>
  <si>
    <t>CA</t>
  </si>
  <si>
    <t>Cout de revient</t>
  </si>
  <si>
    <t>Coût de revient</t>
  </si>
  <si>
    <t>Résultat Analytique</t>
  </si>
  <si>
    <t>CUO</t>
  </si>
  <si>
    <t>Consommation pour les ailes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</si>
</sst>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\ [$€-40C]_-;\-* #,##0.00\ [$€-40C]_-;_-* &quot;-&quot;??\ [$€-40C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Fill="1" applyBorder="1"/>
    <xf numFmtId="44" fontId="2" fillId="0" borderId="1" xfId="0" applyNumberFormat="1" applyFont="1" applyBorder="1"/>
    <xf numFmtId="1" fontId="0" fillId="0" borderId="0" xfId="1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44" fontId="0" fillId="0" borderId="0" xfId="0" applyNumberFormat="1"/>
    <xf numFmtId="165" fontId="0" fillId="0" borderId="1" xfId="0" applyNumberFormat="1" applyBorder="1"/>
    <xf numFmtId="9" fontId="0" fillId="0" borderId="1" xfId="1" applyNumberFormat="1" applyFont="1" applyBorder="1"/>
    <xf numFmtId="44" fontId="0" fillId="0" borderId="1" xfId="1" applyNumberFormat="1" applyFont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NumberFormat="1" applyBorder="1"/>
    <xf numFmtId="10" fontId="0" fillId="0" borderId="1" xfId="0" applyNumberFormat="1" applyFill="1" applyBorder="1" applyAlignment="1">
      <alignment wrapText="1"/>
    </xf>
    <xf numFmtId="1" fontId="0" fillId="0" borderId="1" xfId="0" applyNumberFormat="1" applyFill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wrapText="1"/>
    </xf>
    <xf numFmtId="44" fontId="0" fillId="0" borderId="1" xfId="0" applyNumberFormat="1" applyFill="1" applyBorder="1" applyAlignment="1">
      <alignment horizontal="center"/>
    </xf>
    <xf numFmtId="44" fontId="0" fillId="0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4:L63"/>
  <sheetViews>
    <sheetView showGridLines="0" tabSelected="1" topLeftCell="A40" zoomScale="150" zoomScaleNormal="150" workbookViewId="0">
      <selection activeCell="G43" sqref="G43"/>
    </sheetView>
  </sheetViews>
  <sheetFormatPr baseColWidth="10" defaultRowHeight="15" x14ac:dyDescent="0.25"/>
  <cols>
    <col min="1" max="1" width="32.7109375" bestFit="1" customWidth="1"/>
    <col min="2" max="2" width="12.7109375" customWidth="1"/>
    <col min="3" max="3" width="9.28515625" bestFit="1" customWidth="1"/>
    <col min="4" max="4" width="15.85546875" customWidth="1"/>
    <col min="5" max="5" width="8.28515625" bestFit="1" customWidth="1"/>
    <col min="6" max="6" width="11.28515625" customWidth="1"/>
    <col min="7" max="7" width="12.140625" customWidth="1"/>
    <col min="8" max="8" width="9.7109375" customWidth="1"/>
    <col min="9" max="9" width="10.28515625" customWidth="1"/>
    <col min="10" max="10" width="14.28515625" bestFit="1" customWidth="1"/>
    <col min="11" max="11" width="12.85546875" bestFit="1" customWidth="1"/>
  </cols>
  <sheetData>
    <row r="4" spans="1:12" x14ac:dyDescent="0.25">
      <c r="A4" s="17"/>
      <c r="B4" s="11" t="s">
        <v>0</v>
      </c>
      <c r="C4" s="11" t="s">
        <v>23</v>
      </c>
      <c r="D4" s="11" t="s">
        <v>1</v>
      </c>
      <c r="E4" s="11" t="s">
        <v>25</v>
      </c>
      <c r="F4" s="11" t="s">
        <v>26</v>
      </c>
    </row>
    <row r="5" spans="1:12" x14ac:dyDescent="0.25">
      <c r="A5" s="17" t="s">
        <v>2</v>
      </c>
      <c r="B5" s="12">
        <v>45000</v>
      </c>
      <c r="C5" s="12">
        <v>2760</v>
      </c>
      <c r="D5" s="12">
        <v>2325</v>
      </c>
      <c r="E5" s="12">
        <v>6500</v>
      </c>
      <c r="F5" s="12">
        <v>7800</v>
      </c>
    </row>
    <row r="6" spans="1:12" ht="105" x14ac:dyDescent="0.25">
      <c r="A6" s="20" t="s">
        <v>3</v>
      </c>
      <c r="B6" s="21" t="s">
        <v>22</v>
      </c>
      <c r="C6" s="21" t="s">
        <v>24</v>
      </c>
      <c r="D6" s="21" t="s">
        <v>24</v>
      </c>
      <c r="E6" s="22" t="s">
        <v>4</v>
      </c>
      <c r="F6" s="22" t="s">
        <v>27</v>
      </c>
    </row>
    <row r="7" spans="1:12" x14ac:dyDescent="0.25">
      <c r="A7" s="20" t="s">
        <v>5</v>
      </c>
      <c r="B7" s="21">
        <f>+L13</f>
        <v>1500</v>
      </c>
      <c r="C7" s="21">
        <v>345</v>
      </c>
      <c r="D7" s="21">
        <v>155</v>
      </c>
      <c r="E7" s="22">
        <v>650</v>
      </c>
      <c r="F7" s="22">
        <f>7800/10*0.8</f>
        <v>624</v>
      </c>
    </row>
    <row r="8" spans="1:12" x14ac:dyDescent="0.25">
      <c r="A8" s="17" t="s">
        <v>47</v>
      </c>
      <c r="B8" s="23">
        <f>B5/B7</f>
        <v>30</v>
      </c>
      <c r="C8" s="23">
        <f t="shared" ref="C8:F8" si="0">C5/C7</f>
        <v>8</v>
      </c>
      <c r="D8" s="23">
        <f t="shared" si="0"/>
        <v>15</v>
      </c>
      <c r="E8" s="23">
        <f t="shared" si="0"/>
        <v>10</v>
      </c>
      <c r="F8" s="23">
        <f t="shared" si="0"/>
        <v>12.5</v>
      </c>
    </row>
    <row r="9" spans="1:12" x14ac:dyDescent="0.25">
      <c r="F9" s="10"/>
    </row>
    <row r="11" spans="1:12" x14ac:dyDescent="0.25">
      <c r="A11" s="1"/>
      <c r="B11" s="25" t="s">
        <v>28</v>
      </c>
      <c r="C11" s="25"/>
      <c r="D11" s="25"/>
      <c r="E11" s="25" t="s">
        <v>29</v>
      </c>
      <c r="F11" s="25"/>
      <c r="G11" s="25"/>
      <c r="H11" s="25" t="s">
        <v>30</v>
      </c>
      <c r="I11" s="25"/>
      <c r="J11" s="25"/>
    </row>
    <row r="12" spans="1:12" x14ac:dyDescent="0.25">
      <c r="A12" s="1"/>
      <c r="B12" s="2" t="s">
        <v>6</v>
      </c>
      <c r="C12" s="2" t="s">
        <v>7</v>
      </c>
      <c r="D12" s="2" t="s">
        <v>8</v>
      </c>
      <c r="E12" s="2" t="s">
        <v>6</v>
      </c>
      <c r="F12" s="2" t="s">
        <v>7</v>
      </c>
      <c r="G12" s="2" t="s">
        <v>8</v>
      </c>
      <c r="H12" s="2" t="s">
        <v>6</v>
      </c>
      <c r="I12" s="2" t="s">
        <v>7</v>
      </c>
      <c r="J12" s="2" t="s">
        <v>8</v>
      </c>
    </row>
    <row r="13" spans="1:12" x14ac:dyDescent="0.25">
      <c r="A13" s="1" t="s">
        <v>9</v>
      </c>
      <c r="B13" s="1">
        <v>1500</v>
      </c>
      <c r="C13" s="14">
        <v>9</v>
      </c>
      <c r="D13" s="3">
        <f>+B13*C13</f>
        <v>13500</v>
      </c>
      <c r="E13" s="1">
        <v>2500</v>
      </c>
      <c r="F13" s="14">
        <v>25</v>
      </c>
      <c r="G13" s="3">
        <f>+E13*F13</f>
        <v>62500</v>
      </c>
      <c r="H13" s="1">
        <v>1000</v>
      </c>
      <c r="I13" s="14">
        <v>74</v>
      </c>
      <c r="J13" s="3">
        <f>+H13*I13</f>
        <v>74000</v>
      </c>
      <c r="K13" s="13">
        <f>+J13+G13+D13</f>
        <v>150000</v>
      </c>
      <c r="L13">
        <f>+K13/100</f>
        <v>1500</v>
      </c>
    </row>
    <row r="14" spans="1:12" x14ac:dyDescent="0.25">
      <c r="A14" s="1" t="s">
        <v>10</v>
      </c>
      <c r="B14" s="19">
        <f>13500/100</f>
        <v>135</v>
      </c>
      <c r="C14" s="4">
        <f>+B8</f>
        <v>30</v>
      </c>
      <c r="D14" s="3">
        <f>+B14*C14</f>
        <v>4050</v>
      </c>
      <c r="E14" s="1">
        <f>+G13/100</f>
        <v>625</v>
      </c>
      <c r="F14" s="4">
        <f>+B8</f>
        <v>30</v>
      </c>
      <c r="G14" s="4">
        <f>E14*F14</f>
        <v>18750</v>
      </c>
      <c r="H14" s="4">
        <f>+J13/100</f>
        <v>740</v>
      </c>
      <c r="I14" s="4">
        <f>+B8</f>
        <v>30</v>
      </c>
      <c r="J14" s="3">
        <f>+H14*I14</f>
        <v>22200</v>
      </c>
    </row>
    <row r="15" spans="1:12" x14ac:dyDescent="0.25">
      <c r="A15" s="6" t="s">
        <v>11</v>
      </c>
      <c r="B15" s="17">
        <f>+B13</f>
        <v>1500</v>
      </c>
      <c r="C15" s="24">
        <f>D15/B15</f>
        <v>11.7</v>
      </c>
      <c r="D15" s="24">
        <f>D13+D14</f>
        <v>17550</v>
      </c>
      <c r="E15" s="17">
        <f>+E13</f>
        <v>2500</v>
      </c>
      <c r="F15" s="24">
        <f>G15/E15</f>
        <v>32.5</v>
      </c>
      <c r="G15" s="24">
        <f>G13+G14</f>
        <v>81250</v>
      </c>
      <c r="H15" s="17">
        <f>+H13</f>
        <v>1000</v>
      </c>
      <c r="I15" s="24">
        <f>J15/H15</f>
        <v>96.2</v>
      </c>
      <c r="J15" s="24">
        <f>J13+J14</f>
        <v>96200</v>
      </c>
    </row>
    <row r="16" spans="1:12" ht="31.9" customHeight="1" x14ac:dyDescent="0.25"/>
    <row r="17" spans="1:10" x14ac:dyDescent="0.25">
      <c r="A17" s="5" t="s">
        <v>12</v>
      </c>
      <c r="B17" s="25" t="str">
        <f>+B11</f>
        <v>RESINE</v>
      </c>
      <c r="C17" s="25"/>
      <c r="D17" s="25"/>
      <c r="E17" s="25" t="str">
        <f>+E11</f>
        <v>FIBRE</v>
      </c>
      <c r="F17" s="25"/>
      <c r="G17" s="25"/>
      <c r="H17" s="25" t="str">
        <f>+H11</f>
        <v>PEINTURE</v>
      </c>
      <c r="I17" s="25"/>
      <c r="J17" s="25"/>
    </row>
    <row r="18" spans="1:10" x14ac:dyDescent="0.25">
      <c r="A18" s="1"/>
      <c r="B18" s="2" t="s">
        <v>6</v>
      </c>
      <c r="C18" s="2" t="s">
        <v>7</v>
      </c>
      <c r="D18" s="2" t="s">
        <v>8</v>
      </c>
      <c r="E18" s="2" t="s">
        <v>6</v>
      </c>
      <c r="F18" s="2" t="s">
        <v>7</v>
      </c>
      <c r="G18" s="2" t="s">
        <v>8</v>
      </c>
      <c r="H18" s="2" t="s">
        <v>6</v>
      </c>
      <c r="I18" s="2" t="s">
        <v>7</v>
      </c>
      <c r="J18" s="2" t="s">
        <v>8</v>
      </c>
    </row>
    <row r="19" spans="1:10" x14ac:dyDescent="0.25">
      <c r="A19" s="1" t="s">
        <v>13</v>
      </c>
      <c r="B19" s="1">
        <v>250</v>
      </c>
      <c r="C19" s="3">
        <v>10</v>
      </c>
      <c r="D19" s="3">
        <f>+B19*C19</f>
        <v>2500</v>
      </c>
      <c r="E19" s="1">
        <v>300</v>
      </c>
      <c r="F19" s="3">
        <v>30</v>
      </c>
      <c r="G19" s="3">
        <f>+E19*F19</f>
        <v>9000</v>
      </c>
      <c r="H19" s="1">
        <v>400</v>
      </c>
      <c r="I19" s="3">
        <v>90</v>
      </c>
      <c r="J19" s="3">
        <f>+H19*I19</f>
        <v>36000</v>
      </c>
    </row>
    <row r="20" spans="1:10" x14ac:dyDescent="0.25">
      <c r="A20" s="1" t="s">
        <v>9</v>
      </c>
      <c r="B20" s="1">
        <f>B15</f>
        <v>1500</v>
      </c>
      <c r="C20" s="3">
        <f t="shared" ref="C20:D20" si="1">C15</f>
        <v>11.7</v>
      </c>
      <c r="D20" s="3">
        <f t="shared" si="1"/>
        <v>17550</v>
      </c>
      <c r="E20" s="1">
        <f>E15</f>
        <v>2500</v>
      </c>
      <c r="F20" s="3">
        <f t="shared" ref="F20:G20" si="2">F15</f>
        <v>32.5</v>
      </c>
      <c r="G20" s="3">
        <f t="shared" si="2"/>
        <v>81250</v>
      </c>
      <c r="H20" s="1">
        <f>H15</f>
        <v>1000</v>
      </c>
      <c r="I20" s="3">
        <f t="shared" ref="I20:J20" si="3">I15</f>
        <v>96.2</v>
      </c>
      <c r="J20" s="3">
        <f t="shared" si="3"/>
        <v>96200</v>
      </c>
    </row>
    <row r="21" spans="1:10" x14ac:dyDescent="0.25">
      <c r="A21" s="6" t="s">
        <v>14</v>
      </c>
      <c r="B21" s="6">
        <f>B20+B19</f>
        <v>1750</v>
      </c>
      <c r="C21" s="7">
        <f>D21/B21</f>
        <v>11.457142857142857</v>
      </c>
      <c r="D21" s="7">
        <f>D19+D20</f>
        <v>20050</v>
      </c>
      <c r="E21" s="6">
        <f>E19+E20</f>
        <v>2800</v>
      </c>
      <c r="F21" s="7">
        <f>G21/E21</f>
        <v>32.232142857142854</v>
      </c>
      <c r="G21" s="7">
        <f>G19+G20</f>
        <v>90250</v>
      </c>
      <c r="H21" s="6">
        <f>H19+H20</f>
        <v>1400</v>
      </c>
      <c r="I21" s="7">
        <f>J21/H21</f>
        <v>94.428571428571431</v>
      </c>
      <c r="J21" s="7">
        <f>J19+J20</f>
        <v>132200</v>
      </c>
    </row>
    <row r="22" spans="1:10" x14ac:dyDescent="0.25">
      <c r="A22" s="1" t="s">
        <v>48</v>
      </c>
      <c r="B22" s="1">
        <f>2.5*400</f>
        <v>1000</v>
      </c>
      <c r="C22" s="3">
        <f>C21</f>
        <v>11.457142857142857</v>
      </c>
      <c r="D22" s="3">
        <f>C22*B22</f>
        <v>11457.142857142857</v>
      </c>
      <c r="E22" s="1">
        <f>3.5*400</f>
        <v>1400</v>
      </c>
      <c r="F22" s="3">
        <f>F21</f>
        <v>32.232142857142854</v>
      </c>
      <c r="G22" s="3">
        <f>F22*E22</f>
        <v>45124.999999999993</v>
      </c>
      <c r="H22" s="1">
        <f>2*400</f>
        <v>800</v>
      </c>
      <c r="I22" s="3">
        <f>I21</f>
        <v>94.428571428571431</v>
      </c>
      <c r="J22" s="3">
        <f>I22*H22</f>
        <v>75542.857142857145</v>
      </c>
    </row>
    <row r="23" spans="1:10" x14ac:dyDescent="0.25">
      <c r="A23" s="1" t="s">
        <v>16</v>
      </c>
      <c r="B23" s="1">
        <f>B21-B22</f>
        <v>750</v>
      </c>
      <c r="C23" s="3">
        <f>C22</f>
        <v>11.457142857142857</v>
      </c>
      <c r="D23" s="3">
        <f>B23*C23</f>
        <v>8592.8571428571431</v>
      </c>
      <c r="E23" s="1">
        <f>E21-E22</f>
        <v>1400</v>
      </c>
      <c r="F23" s="3">
        <f>F22</f>
        <v>32.232142857142854</v>
      </c>
      <c r="G23" s="3">
        <f>E23*F23</f>
        <v>45124.999999999993</v>
      </c>
      <c r="H23" s="1">
        <f>H21-H22</f>
        <v>600</v>
      </c>
      <c r="I23" s="3">
        <f>I22</f>
        <v>94.428571428571431</v>
      </c>
      <c r="J23" s="3">
        <f>H23*I23</f>
        <v>56657.142857142855</v>
      </c>
    </row>
    <row r="24" spans="1:10" x14ac:dyDescent="0.25">
      <c r="A24" s="6" t="s">
        <v>14</v>
      </c>
      <c r="B24" s="6">
        <f>B22+B23</f>
        <v>1750</v>
      </c>
      <c r="C24" s="7">
        <f>D24/B24</f>
        <v>11.457142857142857</v>
      </c>
      <c r="D24" s="7">
        <f>D22+D23</f>
        <v>20050</v>
      </c>
      <c r="E24" s="6">
        <f>E22+E23</f>
        <v>2800</v>
      </c>
      <c r="F24" s="7">
        <f>G24/E24</f>
        <v>32.232142857142854</v>
      </c>
      <c r="G24" s="7">
        <f>G22+G23</f>
        <v>90249.999999999985</v>
      </c>
      <c r="H24" s="6">
        <f>H22+H23</f>
        <v>1400</v>
      </c>
      <c r="I24" s="7">
        <f>J24/H24</f>
        <v>94.428571428571431</v>
      </c>
      <c r="J24" s="7">
        <f>J22+J23</f>
        <v>132200</v>
      </c>
    </row>
    <row r="26" spans="1:10" x14ac:dyDescent="0.25">
      <c r="A26" s="1"/>
      <c r="B26" s="25" t="s">
        <v>38</v>
      </c>
      <c r="C26" s="25"/>
      <c r="D26" s="25"/>
    </row>
    <row r="27" spans="1:10" x14ac:dyDescent="0.25">
      <c r="A27" s="1"/>
      <c r="B27" s="2" t="s">
        <v>6</v>
      </c>
      <c r="C27" s="2" t="s">
        <v>7</v>
      </c>
      <c r="D27" s="2" t="s">
        <v>8</v>
      </c>
    </row>
    <row r="28" spans="1:10" x14ac:dyDescent="0.25">
      <c r="A28" s="1" t="s">
        <v>31</v>
      </c>
      <c r="B28" s="1">
        <f>B22</f>
        <v>1000</v>
      </c>
      <c r="C28" s="3">
        <f t="shared" ref="C28" si="4">C22</f>
        <v>11.457142857142857</v>
      </c>
      <c r="D28" s="3">
        <f>B28*C28</f>
        <v>11457.142857142857</v>
      </c>
    </row>
    <row r="29" spans="1:10" x14ac:dyDescent="0.25">
      <c r="A29" s="1" t="s">
        <v>32</v>
      </c>
      <c r="B29" s="1">
        <f>E22</f>
        <v>1400</v>
      </c>
      <c r="C29" s="3">
        <f>F22</f>
        <v>32.232142857142854</v>
      </c>
      <c r="D29" s="3">
        <f t="shared" ref="D29:D30" si="5">B29*C29</f>
        <v>45124.999999999993</v>
      </c>
    </row>
    <row r="30" spans="1:10" x14ac:dyDescent="0.25">
      <c r="A30" s="1" t="s">
        <v>33</v>
      </c>
      <c r="B30" s="1">
        <f>H22</f>
        <v>800</v>
      </c>
      <c r="C30" s="3">
        <f>I22</f>
        <v>94.428571428571431</v>
      </c>
      <c r="D30" s="3">
        <f t="shared" si="5"/>
        <v>75542.857142857145</v>
      </c>
    </row>
    <row r="31" spans="1:10" x14ac:dyDescent="0.25">
      <c r="A31" s="1" t="s">
        <v>34</v>
      </c>
      <c r="B31" s="1">
        <f>33/60*400</f>
        <v>220.00000000000003</v>
      </c>
      <c r="C31" s="3">
        <v>18</v>
      </c>
      <c r="D31" s="3">
        <f>B31*C31</f>
        <v>3960.0000000000005</v>
      </c>
    </row>
    <row r="32" spans="1:10" x14ac:dyDescent="0.25">
      <c r="A32" s="1" t="s">
        <v>17</v>
      </c>
      <c r="B32" s="1">
        <f>12/60*400</f>
        <v>80</v>
      </c>
      <c r="C32" s="3">
        <v>16</v>
      </c>
      <c r="D32" s="3">
        <f t="shared" ref="D32:D33" si="6">B32*C32</f>
        <v>1280</v>
      </c>
    </row>
    <row r="33" spans="1:4" x14ac:dyDescent="0.25">
      <c r="A33" s="1" t="s">
        <v>35</v>
      </c>
      <c r="B33" s="1">
        <f>15/60*400</f>
        <v>100</v>
      </c>
      <c r="C33" s="3">
        <v>20</v>
      </c>
      <c r="D33" s="3">
        <f t="shared" si="6"/>
        <v>2000</v>
      </c>
    </row>
    <row r="34" spans="1:4" x14ac:dyDescent="0.25">
      <c r="A34" s="6" t="s">
        <v>18</v>
      </c>
      <c r="B34" s="6">
        <v>400</v>
      </c>
      <c r="C34" s="7">
        <f>D34/B34</f>
        <v>348.41250000000002</v>
      </c>
      <c r="D34" s="7">
        <f>SUM(D28:D33)</f>
        <v>139365</v>
      </c>
    </row>
    <row r="35" spans="1:4" x14ac:dyDescent="0.25">
      <c r="A35" s="1" t="s">
        <v>36</v>
      </c>
      <c r="B35" s="1">
        <f>B31</f>
        <v>220.00000000000003</v>
      </c>
      <c r="C35" s="3">
        <f>C8</f>
        <v>8</v>
      </c>
      <c r="D35" s="3">
        <f>C35*B35</f>
        <v>1760.0000000000002</v>
      </c>
    </row>
    <row r="36" spans="1:4" x14ac:dyDescent="0.25">
      <c r="A36" s="1" t="s">
        <v>19</v>
      </c>
      <c r="B36" s="1">
        <f>B32</f>
        <v>80</v>
      </c>
      <c r="C36" s="3">
        <f>D8</f>
        <v>15</v>
      </c>
      <c r="D36" s="3">
        <f>B36*C36</f>
        <v>1200</v>
      </c>
    </row>
    <row r="37" spans="1:4" x14ac:dyDescent="0.25">
      <c r="A37" s="1" t="s">
        <v>37</v>
      </c>
      <c r="B37" s="1">
        <f>B34</f>
        <v>400</v>
      </c>
      <c r="C37" s="3">
        <f>E8</f>
        <v>10</v>
      </c>
      <c r="D37" s="3">
        <f>B37*C37</f>
        <v>4000</v>
      </c>
    </row>
    <row r="38" spans="1:4" x14ac:dyDescent="0.25">
      <c r="A38" s="6" t="s">
        <v>20</v>
      </c>
      <c r="B38" s="6">
        <f>B34</f>
        <v>400</v>
      </c>
      <c r="C38" s="7">
        <f>D38/B38</f>
        <v>17.399999999999999</v>
      </c>
      <c r="D38" s="7">
        <f>SUM(D35:D37)</f>
        <v>6960</v>
      </c>
    </row>
    <row r="39" spans="1:4" x14ac:dyDescent="0.25">
      <c r="A39" s="8" t="s">
        <v>21</v>
      </c>
      <c r="B39" s="6">
        <f>B34</f>
        <v>400</v>
      </c>
      <c r="C39" s="9">
        <f>D39/B39</f>
        <v>365.8125</v>
      </c>
      <c r="D39" s="9">
        <f>D38+D34</f>
        <v>146325</v>
      </c>
    </row>
    <row r="42" spans="1:4" x14ac:dyDescent="0.25">
      <c r="A42" s="5" t="s">
        <v>12</v>
      </c>
      <c r="B42" s="25" t="s">
        <v>38</v>
      </c>
      <c r="C42" s="25"/>
      <c r="D42" s="25"/>
    </row>
    <row r="43" spans="1:4" x14ac:dyDescent="0.25">
      <c r="A43" s="1"/>
      <c r="B43" s="2" t="s">
        <v>6</v>
      </c>
      <c r="C43" s="2" t="s">
        <v>7</v>
      </c>
      <c r="D43" s="2" t="s">
        <v>8</v>
      </c>
    </row>
    <row r="44" spans="1:4" x14ac:dyDescent="0.25">
      <c r="A44" s="1" t="s">
        <v>13</v>
      </c>
      <c r="B44" s="1">
        <v>50</v>
      </c>
      <c r="C44" s="3">
        <v>372</v>
      </c>
      <c r="D44" s="3">
        <f>+B44*C44</f>
        <v>18600</v>
      </c>
    </row>
    <row r="45" spans="1:4" x14ac:dyDescent="0.25">
      <c r="A45" s="1" t="s">
        <v>39</v>
      </c>
      <c r="B45" s="1">
        <f>B39</f>
        <v>400</v>
      </c>
      <c r="C45" s="3">
        <f>C39</f>
        <v>365.8125</v>
      </c>
      <c r="D45" s="3">
        <f>B45*C45</f>
        <v>146325</v>
      </c>
    </row>
    <row r="46" spans="1:4" x14ac:dyDescent="0.25">
      <c r="A46" s="6" t="s">
        <v>14</v>
      </c>
      <c r="B46" s="6">
        <f>B45+B44</f>
        <v>450</v>
      </c>
      <c r="C46" s="7">
        <f>D46/B46</f>
        <v>366.5</v>
      </c>
      <c r="D46" s="7">
        <f>D44+D45</f>
        <v>164925</v>
      </c>
    </row>
    <row r="47" spans="1:4" x14ac:dyDescent="0.25">
      <c r="A47" s="1" t="s">
        <v>15</v>
      </c>
      <c r="B47" s="1">
        <v>420</v>
      </c>
      <c r="C47" s="3">
        <f>C46</f>
        <v>366.5</v>
      </c>
      <c r="D47" s="3">
        <f>C47*B47</f>
        <v>153930</v>
      </c>
    </row>
    <row r="48" spans="1:4" x14ac:dyDescent="0.25">
      <c r="A48" s="1" t="s">
        <v>16</v>
      </c>
      <c r="B48" s="1">
        <f>B46-B47</f>
        <v>30</v>
      </c>
      <c r="C48" s="3">
        <f>C47</f>
        <v>366.5</v>
      </c>
      <c r="D48" s="3">
        <f>B48*C48</f>
        <v>10995</v>
      </c>
    </row>
    <row r="49" spans="1:4" x14ac:dyDescent="0.25">
      <c r="A49" s="6" t="s">
        <v>14</v>
      </c>
      <c r="B49" s="6">
        <f>B47+B48</f>
        <v>450</v>
      </c>
      <c r="C49" s="7">
        <f>D49/B49</f>
        <v>366.5</v>
      </c>
      <c r="D49" s="7">
        <f>D47+D48</f>
        <v>164925</v>
      </c>
    </row>
    <row r="52" spans="1:4" x14ac:dyDescent="0.25">
      <c r="A52" s="1"/>
      <c r="B52" s="26" t="s">
        <v>38</v>
      </c>
      <c r="C52" s="27"/>
      <c r="D52" s="28"/>
    </row>
    <row r="53" spans="1:4" x14ac:dyDescent="0.25">
      <c r="A53" s="1"/>
      <c r="B53" s="18" t="s">
        <v>6</v>
      </c>
      <c r="C53" s="18" t="s">
        <v>7</v>
      </c>
      <c r="D53" s="18" t="s">
        <v>8</v>
      </c>
    </row>
    <row r="54" spans="1:4" x14ac:dyDescent="0.25">
      <c r="A54" s="1" t="s">
        <v>40</v>
      </c>
      <c r="B54" s="1">
        <f>B47</f>
        <v>420</v>
      </c>
      <c r="C54" s="3">
        <f>C47</f>
        <v>366.5</v>
      </c>
      <c r="D54" s="3">
        <f>B54*C54</f>
        <v>153930</v>
      </c>
    </row>
    <row r="55" spans="1:4" x14ac:dyDescent="0.25">
      <c r="A55" s="1" t="s">
        <v>41</v>
      </c>
      <c r="B55" s="1">
        <f>420*460</f>
        <v>193200</v>
      </c>
      <c r="C55" s="15">
        <v>0.05</v>
      </c>
      <c r="D55" s="3">
        <f t="shared" ref="D55:D56" si="7">B55*C55</f>
        <v>9660</v>
      </c>
    </row>
    <row r="56" spans="1:4" x14ac:dyDescent="0.25">
      <c r="A56" s="1" t="s">
        <v>42</v>
      </c>
      <c r="B56" s="1">
        <f>B54</f>
        <v>420</v>
      </c>
      <c r="C56" s="3">
        <f>F8</f>
        <v>12.5</v>
      </c>
      <c r="D56" s="3">
        <f t="shared" si="7"/>
        <v>5250</v>
      </c>
    </row>
    <row r="57" spans="1:4" x14ac:dyDescent="0.25">
      <c r="A57" s="6" t="s">
        <v>45</v>
      </c>
      <c r="B57" s="6">
        <f>B56</f>
        <v>420</v>
      </c>
      <c r="C57" s="7">
        <f>D57/B57</f>
        <v>402</v>
      </c>
      <c r="D57" s="7">
        <f>SUM(D54:D56)</f>
        <v>168840</v>
      </c>
    </row>
    <row r="59" spans="1:4" x14ac:dyDescent="0.25">
      <c r="A59" s="1"/>
      <c r="B59" s="25" t="s">
        <v>38</v>
      </c>
      <c r="C59" s="25"/>
      <c r="D59" s="25"/>
    </row>
    <row r="60" spans="1:4" x14ac:dyDescent="0.25">
      <c r="A60" s="1"/>
      <c r="B60" s="2" t="s">
        <v>6</v>
      </c>
      <c r="C60" s="2" t="s">
        <v>7</v>
      </c>
      <c r="D60" s="2" t="s">
        <v>8</v>
      </c>
    </row>
    <row r="61" spans="1:4" x14ac:dyDescent="0.25">
      <c r="A61" s="1" t="s">
        <v>43</v>
      </c>
      <c r="B61" s="1">
        <v>420</v>
      </c>
      <c r="C61" s="3">
        <v>460</v>
      </c>
      <c r="D61" s="3">
        <f>B61*C61</f>
        <v>193200</v>
      </c>
    </row>
    <row r="62" spans="1:4" x14ac:dyDescent="0.25">
      <c r="A62" s="1" t="s">
        <v>44</v>
      </c>
      <c r="B62" s="1">
        <f>B61</f>
        <v>420</v>
      </c>
      <c r="C62" s="16">
        <f>C57</f>
        <v>402</v>
      </c>
      <c r="D62" s="3">
        <f t="shared" ref="D62" si="8">B62*C62</f>
        <v>168840</v>
      </c>
    </row>
    <row r="63" spans="1:4" x14ac:dyDescent="0.25">
      <c r="A63" s="6" t="s">
        <v>46</v>
      </c>
      <c r="B63" s="6">
        <f>B62</f>
        <v>420</v>
      </c>
      <c r="C63" s="7">
        <f>D63/B63</f>
        <v>58</v>
      </c>
      <c r="D63" s="7">
        <f>D61-D62</f>
        <v>24360</v>
      </c>
    </row>
  </sheetData>
  <mergeCells count="10">
    <mergeCell ref="H11:J11"/>
    <mergeCell ref="H17:J17"/>
    <mergeCell ref="B42:D42"/>
    <mergeCell ref="B52:D52"/>
    <mergeCell ref="B59:D59"/>
    <mergeCell ref="B11:D11"/>
    <mergeCell ref="E11:G11"/>
    <mergeCell ref="B17:D17"/>
    <mergeCell ref="E17:G17"/>
    <mergeCell ref="B26:D2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Exercice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NOEL Eric</cp:lastModifiedBy>
  <cp:lastPrinted>2019-05-26T13:29:54Z</cp:lastPrinted>
  <dcterms:created xsi:type="dcterms:W3CDTF">2019-01-14T13:38:23Z</dcterms:created>
  <dcterms:modified xsi:type="dcterms:W3CDTF">2021-04-22T16:50:15Z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174d82a5-3908-4baf-ad0d-74219c1112e8</vt:lpwstr>
  </property>
</Properties>
</file>