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Cours DUT GEA 2ème année/M32F05 - M32M05 FA - FI/Le coût préétabli/"/>
    </mc:Choice>
  </mc:AlternateContent>
  <xr:revisionPtr revIDLastSave="0" documentId="8_{5EB9A25C-B0D2-416F-8520-53537A840E67}" xr6:coauthVersionLast="36" xr6:coauthVersionMax="36" xr10:uidLastSave="{00000000-0000-0000-0000-000000000000}"/>
  <bookViews>
    <workbookView xWindow="120" yWindow="105" windowWidth="28515" windowHeight="12600" xr2:uid="{00000000-000D-0000-FFFF-FFFF00000000}"/>
  </bookViews>
  <sheets>
    <sheet name="Exercice Supp" sheetId="11" r:id="rId1"/>
  </sheets>
  <calcPr calcId="191029"/>
</workbook>
</file>

<file path=xl/calcChain.xml><?xml version="1.0" encoding="utf-8"?>
<calcChain xmlns="http://schemas.openxmlformats.org/spreadsheetml/2006/main">
  <c r="F31" i="11" l="1"/>
  <c r="F30" i="11"/>
  <c r="F32" i="11"/>
  <c r="D31" i="11"/>
  <c r="D30" i="11"/>
  <c r="C31" i="11"/>
  <c r="C30" i="11"/>
  <c r="B31" i="11"/>
  <c r="B30" i="11"/>
  <c r="F29" i="11"/>
  <c r="D29" i="11"/>
  <c r="E29" i="11"/>
  <c r="C29" i="11"/>
  <c r="B29" i="11"/>
  <c r="E30" i="11"/>
  <c r="F28" i="11"/>
  <c r="D28" i="11"/>
  <c r="C28" i="11"/>
  <c r="B28" i="11"/>
  <c r="E28" i="11" s="1"/>
  <c r="F27" i="11"/>
  <c r="E27" i="11"/>
  <c r="D27" i="11"/>
  <c r="C27" i="11"/>
  <c r="B27" i="11"/>
  <c r="E31" i="11" l="1"/>
  <c r="E26" i="11"/>
  <c r="F26" i="11" s="1"/>
  <c r="D26" i="11"/>
  <c r="C26" i="11"/>
  <c r="B26" i="11"/>
  <c r="A29" i="11" l="1"/>
  <c r="A30" i="11"/>
  <c r="A31" i="11"/>
  <c r="A26" i="11"/>
  <c r="A27" i="11"/>
  <c r="A28" i="11"/>
  <c r="C10" i="11"/>
  <c r="D10" i="11" s="1"/>
  <c r="C8" i="11"/>
  <c r="F8" i="11"/>
  <c r="G8" i="11" s="1"/>
  <c r="F9" i="11"/>
  <c r="G9" i="11" s="1"/>
  <c r="F7" i="11"/>
  <c r="G7" i="11" s="1"/>
  <c r="G6" i="11"/>
  <c r="G5" i="11"/>
  <c r="D8" i="11"/>
  <c r="H23" i="11" s="1"/>
  <c r="I23" i="11" s="1"/>
  <c r="D7" i="11"/>
  <c r="H22" i="11" s="1"/>
  <c r="I22" i="11" s="1"/>
  <c r="D6" i="11"/>
  <c r="I21" i="11" s="1"/>
  <c r="D5" i="11"/>
  <c r="H20" i="11" s="1"/>
  <c r="I20" i="11" s="1"/>
  <c r="F10" i="11" l="1"/>
  <c r="G10" i="11" s="1"/>
  <c r="G11" i="11" s="1"/>
  <c r="D9" i="11"/>
  <c r="D11" i="11" s="1"/>
  <c r="B19" i="11" l="1"/>
  <c r="C19" i="11"/>
  <c r="C20" i="11" l="1"/>
  <c r="C21" i="11"/>
  <c r="B21" i="11"/>
  <c r="B2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9" authorId="0" shapeId="0" xr:uid="{E6CC59D7-FB53-4837-A9C2-84987D10FDFC}">
      <text>
        <r>
          <rPr>
            <b/>
            <sz val="9"/>
            <color indexed="81"/>
            <rFont val="Tahoma"/>
            <family val="2"/>
          </rPr>
          <t>(40+10)+50%(300+135+72+28)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 xr:uid="{F8CE5E1E-4210-4936-A964-3EF9350AA88A}">
      <text>
        <r>
          <rPr>
            <b/>
            <sz val="9"/>
            <color indexed="81"/>
            <rFont val="Tahoma"/>
            <family val="2"/>
          </rPr>
          <t>(15+12) + 50%(240+108+86,40+33,60)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0" shapeId="0" xr:uid="{CD44BE87-1209-45DC-8904-45841678AFBE}">
      <text>
        <r>
          <rPr>
            <b/>
            <sz val="9"/>
            <color indexed="81"/>
            <rFont val="Tahoma"/>
            <family val="2"/>
          </rPr>
          <t>20 * 317,50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 xr:uid="{478AD031-79C1-43D3-AACE-0DA1044D274D}">
      <text>
        <r>
          <rPr>
            <b/>
            <sz val="9"/>
            <color indexed="81"/>
            <rFont val="Tahoma"/>
            <family val="2"/>
          </rPr>
          <t>Quantité de M nécessaire pour la production achevée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6" authorId="0" shapeId="0" xr:uid="{7BCAD5C9-8F1B-4871-B303-2F9DA9133425}">
      <text>
        <r>
          <rPr>
            <b/>
            <sz val="9"/>
            <color indexed="81"/>
            <rFont val="Tahoma"/>
            <charset val="1"/>
          </rPr>
          <t>Quantité de M utilisée dans l'encours final de P1 &amp; P2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6" authorId="0" shapeId="0" xr:uid="{5FBE9015-ECA0-49DB-8B67-F6304EDDDBB8}">
      <text>
        <r>
          <rPr>
            <b/>
            <sz val="9"/>
            <color indexed="81"/>
            <rFont val="Tahoma"/>
            <charset val="1"/>
          </rPr>
          <t>Quantité de M utilisée dans l'encours initial de P1 &amp; P2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<sst xmlns="http://schemas.openxmlformats.org/spreadsheetml/2006/main" count="34" uniqueCount="22">
  <si>
    <t>M</t>
  </si>
  <si>
    <t>PU</t>
  </si>
  <si>
    <t>Q</t>
  </si>
  <si>
    <t>N</t>
  </si>
  <si>
    <t>MOD Usinage</t>
  </si>
  <si>
    <t>Usinage Charges indirectes</t>
  </si>
  <si>
    <t>MOD Montage</t>
  </si>
  <si>
    <t>Montage Charges indirectes</t>
  </si>
  <si>
    <t>COUT STANDARD UNITAIRE</t>
  </si>
  <si>
    <t>P1</t>
  </si>
  <si>
    <t>P2</t>
  </si>
  <si>
    <t>Initial</t>
  </si>
  <si>
    <t>Final</t>
  </si>
  <si>
    <t>Valeur d'un encours</t>
  </si>
  <si>
    <t>Terminé</t>
  </si>
  <si>
    <t>En Cours Final</t>
  </si>
  <si>
    <t>En Cours Initial</t>
  </si>
  <si>
    <t>En cours initial</t>
  </si>
  <si>
    <t>En cours final</t>
  </si>
  <si>
    <t>P1 &amp; P2</t>
  </si>
  <si>
    <t>Quantité utilisée sur la période</t>
  </si>
  <si>
    <t>Charges de la période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</si>
</sst>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44" fontId="0" fillId="0" borderId="1" xfId="0" applyNumberFormat="1" applyBorder="1"/>
    <xf numFmtId="0" fontId="2" fillId="0" borderId="1" xfId="0" applyFont="1" applyBorder="1"/>
    <xf numFmtId="44" fontId="2" fillId="0" borderId="1" xfId="0" applyNumberFormat="1" applyFont="1" applyBorder="1"/>
    <xf numFmtId="44" fontId="2" fillId="0" borderId="1" xfId="1" applyFont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44" fontId="0" fillId="0" borderId="1" xfId="0" applyNumberFormat="1" applyFill="1" applyBorder="1"/>
    <xf numFmtId="4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44" fontId="0" fillId="2" borderId="0" xfId="0" applyNumberFormat="1" applyFill="1"/>
    <xf numFmtId="0" fontId="0" fillId="0" borderId="1" xfId="0" applyBorder="1" applyAlignment="1">
      <alignment horizontal="center"/>
    </xf>
    <xf numFmtId="0" fontId="6" fillId="0" borderId="0" xfId="0" applyFont="1" applyFill="1" applyBorder="1"/>
    <xf numFmtId="9" fontId="6" fillId="0" borderId="0" xfId="0" applyNumberFormat="1" applyFont="1" applyFill="1" applyBorder="1"/>
    <xf numFmtId="44" fontId="6" fillId="0" borderId="0" xfId="0" applyNumberFormat="1" applyFont="1" applyFill="1" applyBorder="1"/>
    <xf numFmtId="44" fontId="0" fillId="3" borderId="1" xfId="0" applyNumberFormat="1" applyFill="1" applyBorder="1"/>
    <xf numFmtId="44" fontId="0" fillId="4" borderId="1" xfId="0" applyNumberFormat="1" applyFill="1" applyBorder="1"/>
    <xf numFmtId="44" fontId="0" fillId="5" borderId="1" xfId="1" applyFont="1" applyFill="1" applyBorder="1"/>
    <xf numFmtId="44" fontId="0" fillId="6" borderId="1" xfId="1" applyFont="1" applyFill="1" applyBorder="1"/>
    <xf numFmtId="0" fontId="2" fillId="2" borderId="1" xfId="0" applyFont="1" applyFill="1" applyBorder="1"/>
    <xf numFmtId="44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4ADD2-D32E-4139-9059-5775FFD823BD}">
  <dimension ref="A3:K32"/>
  <sheetViews>
    <sheetView showGridLines="0" tabSelected="1" topLeftCell="A18" zoomScale="160" zoomScaleNormal="160" workbookViewId="0">
      <selection activeCell="E34" sqref="E34"/>
    </sheetView>
  </sheetViews>
  <sheetFormatPr baseColWidth="10" defaultRowHeight="15" x14ac:dyDescent="0.25"/>
  <cols>
    <col min="1" max="1" width="25" bestFit="1" customWidth="1"/>
    <col min="2" max="2" width="14.5703125" customWidth="1"/>
    <col min="3" max="3" width="17.42578125" customWidth="1"/>
    <col min="4" max="4" width="14" customWidth="1"/>
    <col min="5" max="5" width="17.140625" customWidth="1"/>
    <col min="6" max="6" width="15.85546875" customWidth="1"/>
    <col min="7" max="7" width="12.85546875" bestFit="1" customWidth="1"/>
    <col min="10" max="10" width="17" customWidth="1"/>
  </cols>
  <sheetData>
    <row r="3" spans="1:7" x14ac:dyDescent="0.25">
      <c r="B3" s="25" t="s">
        <v>9</v>
      </c>
      <c r="C3" s="25"/>
      <c r="D3" s="25"/>
      <c r="E3" s="25" t="s">
        <v>10</v>
      </c>
      <c r="F3" s="25"/>
      <c r="G3" s="25"/>
    </row>
    <row r="4" spans="1:7" x14ac:dyDescent="0.25">
      <c r="A4" s="1"/>
      <c r="B4" s="7" t="s">
        <v>2</v>
      </c>
      <c r="C4" s="7" t="s">
        <v>1</v>
      </c>
      <c r="D4" s="7" t="s">
        <v>0</v>
      </c>
      <c r="E4" s="7" t="s">
        <v>2</v>
      </c>
      <c r="F4" s="7" t="s">
        <v>1</v>
      </c>
      <c r="G4" s="7" t="s">
        <v>0</v>
      </c>
    </row>
    <row r="5" spans="1:7" x14ac:dyDescent="0.25">
      <c r="A5" s="6" t="s">
        <v>0</v>
      </c>
      <c r="B5" s="23">
        <v>8</v>
      </c>
      <c r="C5" s="9">
        <v>5</v>
      </c>
      <c r="D5" s="19">
        <f>B5*C5</f>
        <v>40</v>
      </c>
      <c r="E5" s="23">
        <v>3</v>
      </c>
      <c r="F5" s="8">
        <v>5</v>
      </c>
      <c r="G5" s="21">
        <f>+E5*F5</f>
        <v>15</v>
      </c>
    </row>
    <row r="6" spans="1:7" x14ac:dyDescent="0.25">
      <c r="A6" s="6" t="s">
        <v>3</v>
      </c>
      <c r="B6" s="6">
        <v>5</v>
      </c>
      <c r="C6" s="9">
        <v>2</v>
      </c>
      <c r="D6" s="19">
        <f t="shared" ref="D6:D10" si="0">B6*C6</f>
        <v>10</v>
      </c>
      <c r="E6" s="6">
        <v>6</v>
      </c>
      <c r="F6" s="8">
        <v>2</v>
      </c>
      <c r="G6" s="21">
        <f t="shared" ref="G6:G10" si="1">+E6*F6</f>
        <v>12</v>
      </c>
    </row>
    <row r="7" spans="1:7" x14ac:dyDescent="0.25">
      <c r="A7" s="6" t="s">
        <v>4</v>
      </c>
      <c r="B7" s="6">
        <v>10</v>
      </c>
      <c r="C7" s="9">
        <v>30</v>
      </c>
      <c r="D7" s="20">
        <f t="shared" si="0"/>
        <v>300</v>
      </c>
      <c r="E7" s="6">
        <v>8</v>
      </c>
      <c r="F7" s="8">
        <f>C7</f>
        <v>30</v>
      </c>
      <c r="G7" s="22">
        <f t="shared" si="1"/>
        <v>240</v>
      </c>
    </row>
    <row r="8" spans="1:7" x14ac:dyDescent="0.25">
      <c r="A8" s="6" t="s">
        <v>5</v>
      </c>
      <c r="B8" s="6">
        <v>9</v>
      </c>
      <c r="C8" s="9">
        <f>445500/29700</f>
        <v>15</v>
      </c>
      <c r="D8" s="20">
        <f t="shared" si="0"/>
        <v>135</v>
      </c>
      <c r="E8" s="6">
        <v>7.2</v>
      </c>
      <c r="F8" s="8">
        <f t="shared" ref="F8:F10" si="2">C8</f>
        <v>15</v>
      </c>
      <c r="G8" s="22">
        <f t="shared" si="1"/>
        <v>108</v>
      </c>
    </row>
    <row r="9" spans="1:7" x14ac:dyDescent="0.25">
      <c r="A9" s="6" t="s">
        <v>6</v>
      </c>
      <c r="B9" s="6">
        <v>2</v>
      </c>
      <c r="C9" s="9">
        <v>36</v>
      </c>
      <c r="D9" s="20">
        <f t="shared" si="0"/>
        <v>72</v>
      </c>
      <c r="E9" s="6">
        <v>2.4</v>
      </c>
      <c r="F9" s="8">
        <f t="shared" si="2"/>
        <v>36</v>
      </c>
      <c r="G9" s="22">
        <f t="shared" si="1"/>
        <v>86.399999999999991</v>
      </c>
    </row>
    <row r="10" spans="1:7" x14ac:dyDescent="0.25">
      <c r="A10" s="6" t="s">
        <v>7</v>
      </c>
      <c r="B10" s="6">
        <v>2</v>
      </c>
      <c r="C10" s="9">
        <f>92400/6600</f>
        <v>14</v>
      </c>
      <c r="D10" s="20">
        <f t="shared" si="0"/>
        <v>28</v>
      </c>
      <c r="E10" s="6">
        <v>2.4</v>
      </c>
      <c r="F10" s="8">
        <f t="shared" si="2"/>
        <v>14</v>
      </c>
      <c r="G10" s="22">
        <f t="shared" si="1"/>
        <v>33.6</v>
      </c>
    </row>
    <row r="11" spans="1:7" x14ac:dyDescent="0.25">
      <c r="A11" s="3" t="s">
        <v>8</v>
      </c>
      <c r="B11" s="3">
        <v>1</v>
      </c>
      <c r="C11" s="4"/>
      <c r="D11" s="4">
        <f>SUM(D5:D10)</f>
        <v>585</v>
      </c>
      <c r="E11" s="3">
        <v>1</v>
      </c>
      <c r="F11" s="5"/>
      <c r="G11" s="5">
        <f>+SUM(G5:G10)</f>
        <v>495</v>
      </c>
    </row>
    <row r="14" spans="1:7" x14ac:dyDescent="0.25">
      <c r="B14" t="s">
        <v>17</v>
      </c>
      <c r="C14" t="s">
        <v>18</v>
      </c>
    </row>
    <row r="15" spans="1:7" x14ac:dyDescent="0.25">
      <c r="A15" t="s">
        <v>9</v>
      </c>
      <c r="B15">
        <v>20</v>
      </c>
      <c r="C15">
        <v>15</v>
      </c>
    </row>
    <row r="16" spans="1:7" x14ac:dyDescent="0.25">
      <c r="A16" t="s">
        <v>10</v>
      </c>
      <c r="B16">
        <v>15</v>
      </c>
      <c r="C16">
        <v>8</v>
      </c>
    </row>
    <row r="18" spans="1:11" x14ac:dyDescent="0.25">
      <c r="A18" s="15"/>
      <c r="B18" s="15" t="s">
        <v>9</v>
      </c>
      <c r="C18" s="15" t="s">
        <v>10</v>
      </c>
    </row>
    <row r="19" spans="1:11" x14ac:dyDescent="0.25">
      <c r="A19" s="11" t="s">
        <v>13</v>
      </c>
      <c r="B19" s="12">
        <f>(D5+D6)+0.5*(SUM(D7:D10))</f>
        <v>317.5</v>
      </c>
      <c r="C19" s="12">
        <f>(G5+G6)+0.5*(SUM(G7:G10))</f>
        <v>261</v>
      </c>
      <c r="D19" s="16"/>
      <c r="E19" s="16"/>
      <c r="F19" s="16"/>
      <c r="G19" s="16"/>
      <c r="H19" s="16"/>
      <c r="I19" s="16"/>
      <c r="J19" s="16"/>
      <c r="K19" s="16"/>
    </row>
    <row r="20" spans="1:11" x14ac:dyDescent="0.25">
      <c r="A20" s="15" t="s">
        <v>11</v>
      </c>
      <c r="B20" s="10">
        <f>B19*20</f>
        <v>6350</v>
      </c>
      <c r="C20" s="10">
        <f>C19*15</f>
        <v>3915</v>
      </c>
      <c r="D20" s="16"/>
      <c r="E20" s="16" t="s">
        <v>0</v>
      </c>
      <c r="F20" s="17">
        <v>1</v>
      </c>
      <c r="G20" s="16">
        <v>20</v>
      </c>
      <c r="H20" s="18">
        <f>D5</f>
        <v>40</v>
      </c>
      <c r="I20" s="18">
        <f>F20*G20*H20</f>
        <v>800</v>
      </c>
      <c r="J20" s="16"/>
      <c r="K20" s="16"/>
    </row>
    <row r="21" spans="1:11" x14ac:dyDescent="0.25">
      <c r="A21" s="15" t="s">
        <v>12</v>
      </c>
      <c r="B21" s="10">
        <f>B19*15</f>
        <v>4762.5</v>
      </c>
      <c r="C21" s="10">
        <f>C19*8</f>
        <v>2088</v>
      </c>
      <c r="D21" s="16"/>
      <c r="E21" s="16" t="s">
        <v>3</v>
      </c>
      <c r="F21" s="17">
        <v>1</v>
      </c>
      <c r="G21" s="16">
        <v>20</v>
      </c>
      <c r="H21" s="18"/>
      <c r="I21" s="18">
        <f t="shared" ref="I21:I23" si="3">F21*G21*H21</f>
        <v>0</v>
      </c>
      <c r="J21" s="16"/>
      <c r="K21" s="16"/>
    </row>
    <row r="22" spans="1:11" x14ac:dyDescent="0.25">
      <c r="D22" s="16"/>
      <c r="E22" s="16" t="s">
        <v>4</v>
      </c>
      <c r="F22" s="17">
        <v>0.5</v>
      </c>
      <c r="G22" s="16">
        <v>20</v>
      </c>
      <c r="H22" s="18">
        <f t="shared" ref="H22:H23" si="4">D7</f>
        <v>300</v>
      </c>
      <c r="I22" s="18">
        <f t="shared" si="3"/>
        <v>3000</v>
      </c>
      <c r="J22" s="16"/>
      <c r="K22" s="16"/>
    </row>
    <row r="23" spans="1:11" x14ac:dyDescent="0.25">
      <c r="D23" s="16"/>
      <c r="E23" s="16" t="s">
        <v>5</v>
      </c>
      <c r="F23" s="17">
        <v>0.5</v>
      </c>
      <c r="G23" s="16">
        <v>20</v>
      </c>
      <c r="H23" s="18">
        <f t="shared" si="4"/>
        <v>135</v>
      </c>
      <c r="I23" s="18">
        <f t="shared" si="3"/>
        <v>1350</v>
      </c>
      <c r="J23" s="16"/>
      <c r="K23" s="16"/>
    </row>
    <row r="24" spans="1:11" x14ac:dyDescent="0.25">
      <c r="B24" s="26" t="s">
        <v>19</v>
      </c>
      <c r="C24" s="26"/>
      <c r="D24" s="26"/>
      <c r="E24" s="26"/>
      <c r="F24" s="26"/>
    </row>
    <row r="25" spans="1:11" ht="30" x14ac:dyDescent="0.25">
      <c r="A25" s="1"/>
      <c r="B25" s="13" t="s">
        <v>14</v>
      </c>
      <c r="C25" s="13" t="s">
        <v>15</v>
      </c>
      <c r="D25" s="13" t="s">
        <v>16</v>
      </c>
      <c r="E25" s="13" t="s">
        <v>20</v>
      </c>
      <c r="F25" s="13" t="s">
        <v>21</v>
      </c>
    </row>
    <row r="26" spans="1:11" x14ac:dyDescent="0.25">
      <c r="A26" s="1" t="str">
        <f t="shared" ref="A26:A31" si="5">A5</f>
        <v>M</v>
      </c>
      <c r="B26" s="1">
        <f>145*8+(135*3)</f>
        <v>1565</v>
      </c>
      <c r="C26" s="1">
        <f>15*8+(8*3)</f>
        <v>144</v>
      </c>
      <c r="D26" s="1">
        <f>(20*8) + (15*3)</f>
        <v>205</v>
      </c>
      <c r="E26" s="1">
        <f>B26+C26-D26</f>
        <v>1504</v>
      </c>
      <c r="F26" s="2">
        <f>E26*5</f>
        <v>7520</v>
      </c>
    </row>
    <row r="27" spans="1:11" x14ac:dyDescent="0.25">
      <c r="A27" s="1" t="str">
        <f t="shared" si="5"/>
        <v>N</v>
      </c>
      <c r="B27" s="1">
        <f>145*5+(135*6)</f>
        <v>1535</v>
      </c>
      <c r="C27" s="1">
        <f>15*5+(8*6)</f>
        <v>123</v>
      </c>
      <c r="D27" s="1">
        <f>(20*5) + (15*6)</f>
        <v>190</v>
      </c>
      <c r="E27" s="1">
        <f>B27+C27-D27</f>
        <v>1468</v>
      </c>
      <c r="F27" s="24">
        <f>E27*2</f>
        <v>2936</v>
      </c>
    </row>
    <row r="28" spans="1:11" x14ac:dyDescent="0.25">
      <c r="A28" s="1" t="str">
        <f t="shared" si="5"/>
        <v>MOD Usinage</v>
      </c>
      <c r="B28" s="1">
        <f>145*10+(135*8)</f>
        <v>2530</v>
      </c>
      <c r="C28" s="1">
        <f>((15*10)+(8*8))*0.5</f>
        <v>107</v>
      </c>
      <c r="D28" s="1">
        <f>((20*10)+(15*8))*0.5</f>
        <v>160</v>
      </c>
      <c r="E28" s="1">
        <f t="shared" ref="E28" si="6">B28+C28-D28</f>
        <v>2477</v>
      </c>
      <c r="F28" s="24">
        <f>E28*30</f>
        <v>74310</v>
      </c>
    </row>
    <row r="29" spans="1:11" x14ac:dyDescent="0.25">
      <c r="A29" s="1" t="str">
        <f t="shared" si="5"/>
        <v>Usinage Charges indirectes</v>
      </c>
      <c r="B29" s="1">
        <f>145*9+(135*7.2)</f>
        <v>2277</v>
      </c>
      <c r="C29" s="1">
        <f>((15*9)+(8*7.2))*0.5</f>
        <v>96.3</v>
      </c>
      <c r="D29" s="1">
        <f>((20*9)+(15*7.2))*0.5</f>
        <v>144</v>
      </c>
      <c r="E29" s="1">
        <f t="shared" ref="E29:E31" si="7">B29+C29-D29</f>
        <v>2229.3000000000002</v>
      </c>
      <c r="F29" s="24">
        <f>E29*15</f>
        <v>33439.5</v>
      </c>
    </row>
    <row r="30" spans="1:11" x14ac:dyDescent="0.25">
      <c r="A30" s="1" t="str">
        <f t="shared" si="5"/>
        <v>MOD Montage</v>
      </c>
      <c r="B30" s="1">
        <f>145*2+(135*2.4)</f>
        <v>614</v>
      </c>
      <c r="C30" s="1">
        <f>((15*2)+(8*2.4))*0.5</f>
        <v>24.6</v>
      </c>
      <c r="D30" s="1">
        <f>((20*2)+(15*2.4))*0.5</f>
        <v>38</v>
      </c>
      <c r="E30" s="1">
        <f t="shared" si="7"/>
        <v>600.6</v>
      </c>
      <c r="F30" s="24">
        <f>E30*36</f>
        <v>21621.600000000002</v>
      </c>
    </row>
    <row r="31" spans="1:11" x14ac:dyDescent="0.25">
      <c r="A31" s="1" t="str">
        <f t="shared" si="5"/>
        <v>Montage Charges indirectes</v>
      </c>
      <c r="B31" s="1">
        <f>B30</f>
        <v>614</v>
      </c>
      <c r="C31" s="1">
        <f>C30</f>
        <v>24.6</v>
      </c>
      <c r="D31" s="1">
        <f>D30</f>
        <v>38</v>
      </c>
      <c r="E31" s="1">
        <f t="shared" si="7"/>
        <v>600.6</v>
      </c>
      <c r="F31" s="24">
        <f>E31*14</f>
        <v>8408.4</v>
      </c>
    </row>
    <row r="32" spans="1:11" x14ac:dyDescent="0.25">
      <c r="F32" s="14">
        <f>SUM(F26:F31)</f>
        <v>148235.5</v>
      </c>
    </row>
  </sheetData>
  <mergeCells count="3">
    <mergeCell ref="B3:D3"/>
    <mergeCell ref="E3:G3"/>
    <mergeCell ref="B24:F2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Supp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dcterms:created xsi:type="dcterms:W3CDTF">2016-07-11T11:01:41Z</dcterms:created>
  <dcterms:modified xsi:type="dcterms:W3CDTF">2021-11-20T16:58:34Z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cf6c1cd0-1224-432d-a064-9bb98d7bcf06</vt:lpwstr>
  </property>
</Properties>
</file>