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85c9127a006cce5/Enseignement/IUT BRETIGNY GEA/M41M13 - M41F13/Année 2020 2021/Theme 2 Les écarts sur CA/"/>
    </mc:Choice>
  </mc:AlternateContent>
  <xr:revisionPtr revIDLastSave="0" documentId="8_{15DE2F82-FC5E-4A6F-8DD6-25A078ED6ACC}" xr6:coauthVersionLast="36" xr6:coauthVersionMax="36" xr10:uidLastSave="{00000000-0000-0000-0000-000000000000}"/>
  <bookViews>
    <workbookView xWindow="360" yWindow="390" windowWidth="28275" windowHeight="12315" activeTab="1" xr2:uid="{00000000-000D-0000-FFFF-FFFF00000000}"/>
  </bookViews>
  <sheets>
    <sheet name="Exercice 1" sheetId="6" r:id="rId1"/>
    <sheet name="Exercice 2" sheetId="4" r:id="rId2"/>
  </sheets>
  <calcPr calcId="191029"/>
</workbook>
</file>

<file path=xl/calcChain.xml><?xml version="1.0" encoding="utf-8"?>
<calcChain xmlns="http://schemas.openxmlformats.org/spreadsheetml/2006/main">
  <c r="F33" i="4" l="1"/>
  <c r="F32" i="4"/>
  <c r="B9" i="6" l="1"/>
  <c r="B8" i="6"/>
  <c r="B7" i="6"/>
  <c r="C5" i="6"/>
  <c r="D4" i="6"/>
  <c r="G62" i="4" l="1"/>
  <c r="C49" i="4" l="1"/>
  <c r="F42" i="4"/>
  <c r="F47" i="4" s="1"/>
  <c r="G47" i="4" s="1"/>
  <c r="F41" i="4"/>
  <c r="F46" i="4" s="1"/>
  <c r="G46" i="4" l="1"/>
  <c r="D42" i="4" l="1"/>
  <c r="D41" i="4"/>
  <c r="C47" i="4" l="1"/>
  <c r="F68" i="4" s="1"/>
  <c r="C46" i="4"/>
  <c r="F67" i="4" s="1"/>
  <c r="C68" i="4"/>
  <c r="D68" i="4" s="1"/>
  <c r="B68" i="4"/>
  <c r="C67" i="4"/>
  <c r="D67" i="4" s="1"/>
  <c r="B67" i="4"/>
  <c r="E48" i="4"/>
  <c r="B33" i="4"/>
  <c r="B32" i="4"/>
  <c r="C33" i="4"/>
  <c r="D33" i="4" s="1"/>
  <c r="C32" i="4"/>
  <c r="F6" i="4"/>
  <c r="E19" i="4" s="1"/>
  <c r="E20" i="4"/>
  <c r="B20" i="4"/>
  <c r="D6" i="4"/>
  <c r="D5" i="4"/>
  <c r="D47" i="4" l="1"/>
  <c r="H47" i="4" s="1"/>
  <c r="B59" i="4"/>
  <c r="B58" i="4"/>
  <c r="E33" i="4"/>
  <c r="E58" i="4"/>
  <c r="B34" i="4"/>
  <c r="D32" i="4"/>
  <c r="D34" i="4" s="1"/>
  <c r="C34" i="4"/>
  <c r="E67" i="4"/>
  <c r="B16" i="4"/>
  <c r="H5" i="4"/>
  <c r="E16" i="4"/>
  <c r="H6" i="4"/>
  <c r="E68" i="4"/>
  <c r="E55" i="4"/>
  <c r="G67" i="4"/>
  <c r="G20" i="4"/>
  <c r="G33" i="4"/>
  <c r="B7" i="4"/>
  <c r="D9" i="4" s="1"/>
  <c r="G68" i="4"/>
  <c r="E59" i="4"/>
  <c r="D46" i="4"/>
  <c r="G32" i="4" l="1"/>
  <c r="G35" i="4" s="1"/>
  <c r="G37" i="4" s="1"/>
  <c r="E32" i="4"/>
  <c r="G16" i="4"/>
  <c r="E34" i="4"/>
  <c r="B55" i="4"/>
  <c r="G55" i="4" s="1"/>
  <c r="H46" i="4"/>
  <c r="H48" i="4" s="1"/>
  <c r="B48" i="4"/>
  <c r="B52" i="4" s="1"/>
  <c r="G58" i="4"/>
  <c r="G69" i="4"/>
  <c r="G71" i="4" s="1"/>
  <c r="G59" i="4"/>
  <c r="E7" i="4" l="1"/>
  <c r="F5" i="4"/>
  <c r="B19" i="4" s="1"/>
  <c r="G19" i="4" s="1"/>
  <c r="B13" i="4" l="1"/>
  <c r="H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PV moyen prévu :
875000 / 15000 = 58,33€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(59,05-60)*9500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(54,72-55 ) * 5400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(9500-10000)*60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10000 / 15000 = 66,67%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14900 * 66,67% = 9933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59,05-36 = 23,05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8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(23,05-24)*9500
</t>
        </r>
      </text>
    </comment>
    <comment ref="E58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(21,72-22)*5400
</t>
        </r>
      </text>
    </comment>
    <comment ref="B59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(9500-10000)*24
</t>
        </r>
      </text>
    </comment>
    <comment ref="E59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(5400-5000)*22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10000/15000 = 66,67%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14900 * 66,67% = 9933 unités pour les détaillants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<sst xmlns="http://schemas.openxmlformats.org/spreadsheetml/2006/main" count="121" uniqueCount="62">
  <si>
    <t>Détaillants</t>
  </si>
  <si>
    <t>Supermarchés</t>
  </si>
  <si>
    <t>Prévu</t>
  </si>
  <si>
    <t>Quantité</t>
  </si>
  <si>
    <t>P. Vente</t>
  </si>
  <si>
    <t>CA</t>
  </si>
  <si>
    <t>Réel</t>
  </si>
  <si>
    <t>TOTAL</t>
  </si>
  <si>
    <t>Ecart total sur CA</t>
  </si>
  <si>
    <t>Ecart sur détaillants</t>
  </si>
  <si>
    <t>Ecart sur Supermarchés</t>
  </si>
  <si>
    <t>Ecart sur prix</t>
  </si>
  <si>
    <t>Ecart sur quantité</t>
  </si>
  <si>
    <t>Def</t>
  </si>
  <si>
    <t>Fav</t>
  </si>
  <si>
    <t>Total des ventes</t>
  </si>
  <si>
    <t>Composition</t>
  </si>
  <si>
    <t>Répartition du réel</t>
  </si>
  <si>
    <t>Prix de vente prévu</t>
  </si>
  <si>
    <t>Ecart</t>
  </si>
  <si>
    <t>Ecart / Composition des ventes</t>
  </si>
  <si>
    <t>Quantité  Réel</t>
  </si>
  <si>
    <t>Cout variable détaillant</t>
  </si>
  <si>
    <t>Cout variable Supérmarché</t>
  </si>
  <si>
    <t>Ecart total sur marge</t>
  </si>
  <si>
    <t>Ecart sur marge</t>
  </si>
  <si>
    <t>Ecart / Composition des marges</t>
  </si>
  <si>
    <t>Marge prévue</t>
  </si>
  <si>
    <t>F</t>
  </si>
  <si>
    <t>D</t>
  </si>
  <si>
    <t>Quantité  Réelle</t>
  </si>
  <si>
    <t>Marge Unitaire</t>
  </si>
  <si>
    <t>Marge</t>
  </si>
  <si>
    <t>Défavorable</t>
  </si>
  <si>
    <t>PREETABLI</t>
  </si>
  <si>
    <t>CV</t>
  </si>
  <si>
    <t>PV</t>
  </si>
  <si>
    <t>MARGE PREETABLI</t>
  </si>
  <si>
    <t>ECART</t>
  </si>
  <si>
    <t>Détaillant : 10000 unités</t>
  </si>
  <si>
    <t>Supermarché : 5000 unités</t>
  </si>
  <si>
    <t>Ecart / Volume des ventes  (14900 - 15000)*58,33€ =-5833€ DEF</t>
  </si>
  <si>
    <t>Répartition du réel(Composition * Volume du réel)</t>
  </si>
  <si>
    <t>Détaillant</t>
  </si>
  <si>
    <t>Supermarché</t>
  </si>
  <si>
    <t>Marge moyenne prévue</t>
  </si>
  <si>
    <t>350000/15000</t>
  </si>
  <si>
    <t>Ecart sur marge unitaire (prix)</t>
  </si>
  <si>
    <t>Ecart / Volume des marges (14900-15000)*23,33</t>
  </si>
  <si>
    <t>Prévisions</t>
  </si>
  <si>
    <t>Prix de vente</t>
  </si>
  <si>
    <t>Réej de janvier</t>
  </si>
  <si>
    <t>Ecart sur CA</t>
  </si>
  <si>
    <t>Favorable</t>
  </si>
  <si>
    <t>Exercice 1</t>
  </si>
  <si>
    <t>ECARTS SUR CA</t>
  </si>
  <si>
    <t>Question 2</t>
  </si>
  <si>
    <t>Question 3</t>
  </si>
  <si>
    <t xml:space="preserve">Question 1 : </t>
  </si>
  <si>
    <t>Question 4</t>
  </si>
  <si>
    <t>ECART SUR MARGE</t>
  </si>
  <si>
    <t>Question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</si>
</sst>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5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0" xfId="1" applyFont="1"/>
    <xf numFmtId="44" fontId="0" fillId="0" borderId="1" xfId="1" applyFont="1" applyBorder="1"/>
    <xf numFmtId="44" fontId="0" fillId="0" borderId="1" xfId="0" applyNumberFormat="1" applyBorder="1"/>
    <xf numFmtId="10" fontId="0" fillId="0" borderId="1" xfId="2" applyNumberFormat="1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44" fontId="2" fillId="3" borderId="1" xfId="0" applyNumberFormat="1" applyFont="1" applyFill="1" applyBorder="1"/>
    <xf numFmtId="0" fontId="2" fillId="4" borderId="1" xfId="0" applyFont="1" applyFill="1" applyBorder="1"/>
    <xf numFmtId="44" fontId="2" fillId="4" borderId="1" xfId="0" applyNumberFormat="1" applyFont="1" applyFill="1" applyBorder="1"/>
    <xf numFmtId="44" fontId="2" fillId="4" borderId="1" xfId="1" applyFont="1" applyFill="1" applyBorder="1"/>
    <xf numFmtId="0" fontId="2" fillId="5" borderId="1" xfId="0" applyFont="1" applyFill="1" applyBorder="1"/>
    <xf numFmtId="44" fontId="2" fillId="5" borderId="1" xfId="0" applyNumberFormat="1" applyFont="1" applyFill="1" applyBorder="1"/>
    <xf numFmtId="44" fontId="2" fillId="5" borderId="1" xfId="1" applyFont="1" applyFill="1" applyBorder="1"/>
    <xf numFmtId="1" fontId="0" fillId="0" borderId="1" xfId="0" applyNumberFormat="1" applyBorder="1"/>
    <xf numFmtId="0" fontId="2" fillId="5" borderId="2" xfId="0" applyFont="1" applyFill="1" applyBorder="1"/>
    <xf numFmtId="44" fontId="2" fillId="0" borderId="1" xfId="0" applyNumberFormat="1" applyFont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44" fontId="2" fillId="0" borderId="1" xfId="0" applyNumberFormat="1" applyFont="1" applyFill="1" applyBorder="1"/>
    <xf numFmtId="0" fontId="2" fillId="0" borderId="2" xfId="0" applyFont="1" applyFill="1" applyBorder="1"/>
    <xf numFmtId="44" fontId="2" fillId="0" borderId="1" xfId="0" applyNumberFormat="1" applyFont="1" applyFill="1" applyBorder="1" applyAlignment="1">
      <alignment horizontal="center"/>
    </xf>
    <xf numFmtId="44" fontId="3" fillId="0" borderId="0" xfId="0" applyNumberFormat="1" applyFont="1"/>
    <xf numFmtId="0" fontId="0" fillId="0" borderId="0" xfId="0" quotePrefix="1"/>
    <xf numFmtId="44" fontId="0" fillId="0" borderId="0" xfId="0" applyNumberFormat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44" fontId="4" fillId="0" borderId="1" xfId="1" applyFont="1" applyFill="1" applyBorder="1"/>
    <xf numFmtId="1" fontId="3" fillId="0" borderId="1" xfId="0" applyNumberFormat="1" applyFont="1" applyBorder="1"/>
    <xf numFmtId="44" fontId="0" fillId="0" borderId="1" xfId="1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3" borderId="1" xfId="0" applyNumberFormat="1" applyFill="1" applyBorder="1"/>
    <xf numFmtId="0" fontId="4" fillId="0" borderId="1" xfId="0" applyFont="1" applyBorder="1"/>
    <xf numFmtId="44" fontId="4" fillId="0" borderId="1" xfId="1" applyFont="1" applyBorder="1"/>
    <xf numFmtId="44" fontId="4" fillId="0" borderId="1" xfId="1" applyNumberFormat="1" applyFont="1" applyBorder="1"/>
    <xf numFmtId="44" fontId="4" fillId="0" borderId="1" xfId="0" applyNumberFormat="1" applyFont="1" applyBorder="1"/>
    <xf numFmtId="0" fontId="7" fillId="0" borderId="1" xfId="0" applyFont="1" applyBorder="1"/>
    <xf numFmtId="0" fontId="8" fillId="0" borderId="0" xfId="0" applyFont="1"/>
    <xf numFmtId="0" fontId="4" fillId="2" borderId="1" xfId="0" applyFont="1" applyFill="1" applyBorder="1"/>
    <xf numFmtId="0" fontId="4" fillId="2" borderId="0" xfId="0" applyNumberFormat="1" applyFont="1" applyFill="1"/>
    <xf numFmtId="0" fontId="0" fillId="0" borderId="2" xfId="0" applyBorder="1"/>
    <xf numFmtId="44" fontId="0" fillId="0" borderId="4" xfId="0" applyNumberFormat="1" applyBorder="1"/>
    <xf numFmtId="9" fontId="0" fillId="0" borderId="1" xfId="2" applyFont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44" fontId="0" fillId="7" borderId="1" xfId="1" applyFont="1" applyFill="1" applyBorder="1"/>
    <xf numFmtId="0" fontId="0" fillId="0" borderId="5" xfId="0" applyFill="1" applyBorder="1" applyAlignment="1">
      <alignment horizontal="center"/>
    </xf>
    <xf numFmtId="0" fontId="4" fillId="0" borderId="0" xfId="0" applyFont="1"/>
    <xf numFmtId="0" fontId="9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9" fillId="0" borderId="1" xfId="0" applyFont="1" applyBorder="1" applyAlignment="1">
      <alignment horizontal="center"/>
    </xf>
    <xf numFmtId="10" fontId="4" fillId="0" borderId="1" xfId="2" applyNumberFormat="1" applyFont="1" applyBorder="1"/>
    <xf numFmtId="1" fontId="4" fillId="0" borderId="1" xfId="0" applyNumberFormat="1" applyFont="1" applyBorder="1"/>
    <xf numFmtId="0" fontId="0" fillId="3" borderId="1" xfId="0" applyFill="1" applyBorder="1" applyAlignment="1">
      <alignment horizontal="center"/>
    </xf>
    <xf numFmtId="44" fontId="2" fillId="8" borderId="1" xfId="0" applyNumberFormat="1" applyFont="1" applyFill="1" applyBorder="1" applyAlignment="1">
      <alignment horizontal="center"/>
    </xf>
    <xf numFmtId="44" fontId="3" fillId="8" borderId="0" xfId="0" applyNumberFormat="1" applyFont="1" applyFill="1"/>
    <xf numFmtId="44" fontId="4" fillId="9" borderId="0" xfId="1" applyFont="1" applyFill="1"/>
    <xf numFmtId="8" fontId="0" fillId="0" borderId="1" xfId="0" applyNumberForma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0" applyNumberFormat="1" applyBorder="1"/>
    <xf numFmtId="0" fontId="10" fillId="0" borderId="1" xfId="0" applyFont="1" applyBorder="1" applyAlignment="1">
      <alignment horizontal="center"/>
    </xf>
    <xf numFmtId="8" fontId="10" fillId="0" borderId="1" xfId="0" applyNumberFormat="1" applyFont="1" applyBorder="1"/>
    <xf numFmtId="0" fontId="10" fillId="0" borderId="1" xfId="0" applyFont="1" applyBorder="1"/>
    <xf numFmtId="0" fontId="9" fillId="0" borderId="0" xfId="0" applyFont="1"/>
    <xf numFmtId="0" fontId="2" fillId="0" borderId="0" xfId="0" applyFont="1" applyFill="1" applyBorder="1"/>
    <xf numFmtId="44" fontId="2" fillId="0" borderId="0" xfId="0" applyNumberFormat="1" applyFont="1" applyFill="1" applyBorder="1"/>
    <xf numFmtId="0" fontId="2" fillId="0" borderId="0" xfId="0" applyFont="1"/>
    <xf numFmtId="0" fontId="11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0" fillId="7" borderId="2" xfId="0" applyNumberFormat="1" applyFill="1" applyBorder="1" applyAlignment="1">
      <alignment horizontal="center"/>
    </xf>
    <xf numFmtId="44" fontId="0" fillId="7" borderId="3" xfId="0" applyNumberFormat="1" applyFill="1" applyBorder="1" applyAlignment="1">
      <alignment horizontal="center"/>
    </xf>
    <xf numFmtId="44" fontId="0" fillId="7" borderId="4" xfId="0" applyNumberFormat="1" applyFill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44" fontId="4" fillId="0" borderId="2" xfId="0" applyNumberFormat="1" applyFont="1" applyBorder="1" applyAlignment="1">
      <alignment horizontal="center"/>
    </xf>
    <xf numFmtId="44" fontId="4" fillId="0" borderId="3" xfId="0" applyNumberFormat="1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9A40-45B3-44D1-A0A8-6288ECB774B8}">
  <dimension ref="A1:D9"/>
  <sheetViews>
    <sheetView showGridLines="0" workbookViewId="0">
      <selection activeCell="B11" sqref="B11"/>
    </sheetView>
  </sheetViews>
  <sheetFormatPr baseColWidth="10" defaultRowHeight="15" x14ac:dyDescent="0.25"/>
  <cols>
    <col min="1" max="1" width="18.5703125" customWidth="1"/>
    <col min="2" max="2" width="13.85546875" customWidth="1"/>
    <col min="3" max="3" width="12.7109375" bestFit="1" customWidth="1"/>
    <col min="4" max="4" width="12.85546875" bestFit="1" customWidth="1"/>
  </cols>
  <sheetData>
    <row r="1" spans="1:4" ht="18.75" x14ac:dyDescent="0.3">
      <c r="A1" s="73" t="s">
        <v>54</v>
      </c>
      <c r="B1" s="73"/>
      <c r="C1" s="73"/>
      <c r="D1" s="73"/>
    </row>
    <row r="3" spans="1:4" x14ac:dyDescent="0.25">
      <c r="A3" s="3"/>
      <c r="B3" s="3" t="s">
        <v>3</v>
      </c>
      <c r="C3" s="3" t="s">
        <v>50</v>
      </c>
      <c r="D3" s="3" t="s">
        <v>5</v>
      </c>
    </row>
    <row r="4" spans="1:4" x14ac:dyDescent="0.25">
      <c r="A4" s="3" t="s">
        <v>49</v>
      </c>
      <c r="B4" s="3">
        <v>8000</v>
      </c>
      <c r="C4" s="62">
        <v>60</v>
      </c>
      <c r="D4" s="33">
        <f>B4*C4</f>
        <v>480000</v>
      </c>
    </row>
    <row r="5" spans="1:4" x14ac:dyDescent="0.25">
      <c r="A5" s="3" t="s">
        <v>51</v>
      </c>
      <c r="B5" s="3">
        <v>8268</v>
      </c>
      <c r="C5" s="63">
        <f>D5/B5</f>
        <v>58.300000000000004</v>
      </c>
      <c r="D5" s="61">
        <v>482024.4</v>
      </c>
    </row>
    <row r="7" spans="1:4" ht="15.75" x14ac:dyDescent="0.25">
      <c r="A7" s="66" t="s">
        <v>52</v>
      </c>
      <c r="B7" s="67">
        <f>D5-D4</f>
        <v>2024.4000000000233</v>
      </c>
      <c r="C7" s="68" t="s">
        <v>53</v>
      </c>
    </row>
    <row r="8" spans="1:4" x14ac:dyDescent="0.25">
      <c r="A8" s="64" t="s">
        <v>12</v>
      </c>
      <c r="B8" s="65">
        <f>(B5-B4)*C4</f>
        <v>16080</v>
      </c>
      <c r="C8" s="2" t="s">
        <v>53</v>
      </c>
    </row>
    <row r="9" spans="1:4" x14ac:dyDescent="0.25">
      <c r="A9" s="3" t="s">
        <v>11</v>
      </c>
      <c r="B9" s="5">
        <f>(C5-C4)*B5</f>
        <v>-14055.599999999964</v>
      </c>
      <c r="C9" s="2" t="s">
        <v>33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1"/>
  <sheetViews>
    <sheetView showGridLines="0" tabSelected="1" topLeftCell="A41" zoomScale="106" zoomScaleNormal="106" workbookViewId="0">
      <selection activeCell="H61" sqref="H61"/>
    </sheetView>
  </sheetViews>
  <sheetFormatPr baseColWidth="10" defaultRowHeight="15" x14ac:dyDescent="0.25"/>
  <cols>
    <col min="1" max="1" width="26.7109375" customWidth="1"/>
    <col min="2" max="2" width="15.28515625" customWidth="1"/>
    <col min="3" max="3" width="13.5703125" customWidth="1"/>
    <col min="4" max="4" width="21.5703125" customWidth="1"/>
    <col min="5" max="5" width="14.85546875" customWidth="1"/>
    <col min="6" max="6" width="14.7109375" customWidth="1"/>
    <col min="7" max="7" width="13.85546875" bestFit="1" customWidth="1"/>
    <col min="8" max="8" width="12.7109375" bestFit="1" customWidth="1"/>
    <col min="9" max="9" width="2.42578125" customWidth="1"/>
  </cols>
  <sheetData>
    <row r="1" spans="1:8" x14ac:dyDescent="0.25">
      <c r="A1" s="69" t="s">
        <v>55</v>
      </c>
    </row>
    <row r="3" spans="1:8" x14ac:dyDescent="0.25">
      <c r="A3" s="2"/>
      <c r="B3" s="81" t="s">
        <v>2</v>
      </c>
      <c r="C3" s="81"/>
      <c r="D3" s="81"/>
      <c r="E3" s="81" t="s">
        <v>6</v>
      </c>
      <c r="F3" s="81"/>
      <c r="G3" s="81"/>
      <c r="H3" s="88" t="s">
        <v>38</v>
      </c>
    </row>
    <row r="4" spans="1:8" x14ac:dyDescent="0.25">
      <c r="A4" s="2"/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88"/>
    </row>
    <row r="5" spans="1:8" x14ac:dyDescent="0.25">
      <c r="A5" s="2" t="s">
        <v>0</v>
      </c>
      <c r="B5" s="42">
        <v>10000</v>
      </c>
      <c r="C5" s="37">
        <v>60</v>
      </c>
      <c r="D5" s="37">
        <f>B5*C5</f>
        <v>600000</v>
      </c>
      <c r="E5" s="36">
        <v>9500</v>
      </c>
      <c r="F5" s="38">
        <f>+G5/E5</f>
        <v>59.05263157894737</v>
      </c>
      <c r="G5" s="37">
        <v>561000</v>
      </c>
      <c r="H5" s="39">
        <f>G5-D5</f>
        <v>-39000</v>
      </c>
    </row>
    <row r="6" spans="1:8" x14ac:dyDescent="0.25">
      <c r="A6" s="2" t="s">
        <v>1</v>
      </c>
      <c r="B6" s="42">
        <v>5000</v>
      </c>
      <c r="C6" s="37">
        <v>55</v>
      </c>
      <c r="D6" s="37">
        <f>B6*C6</f>
        <v>275000</v>
      </c>
      <c r="E6" s="36">
        <v>5400</v>
      </c>
      <c r="F6" s="37">
        <f>+G6/E6</f>
        <v>54.722222222222221</v>
      </c>
      <c r="G6" s="37">
        <v>295500</v>
      </c>
      <c r="H6" s="39">
        <f>G6-D6</f>
        <v>20500</v>
      </c>
    </row>
    <row r="7" spans="1:8" x14ac:dyDescent="0.25">
      <c r="A7" s="2" t="s">
        <v>7</v>
      </c>
      <c r="B7" s="89">
        <f>SUM(D5:D6)</f>
        <v>875000</v>
      </c>
      <c r="C7" s="90"/>
      <c r="D7" s="91"/>
      <c r="E7" s="89">
        <f>SUM(G5:G6)</f>
        <v>856500</v>
      </c>
      <c r="F7" s="90"/>
      <c r="G7" s="91"/>
      <c r="H7" s="39">
        <f>E7-B7</f>
        <v>-18500</v>
      </c>
    </row>
    <row r="8" spans="1:8" x14ac:dyDescent="0.25">
      <c r="D8" s="43">
        <v>15000</v>
      </c>
    </row>
    <row r="9" spans="1:8" x14ac:dyDescent="0.25">
      <c r="D9" s="27">
        <f>+B7/D8</f>
        <v>58.333333333333336</v>
      </c>
    </row>
    <row r="10" spans="1:8" x14ac:dyDescent="0.25">
      <c r="D10" s="27"/>
    </row>
    <row r="11" spans="1:8" x14ac:dyDescent="0.25">
      <c r="D11" s="27"/>
    </row>
    <row r="12" spans="1:8" x14ac:dyDescent="0.25">
      <c r="A12" s="72" t="s">
        <v>58</v>
      </c>
    </row>
    <row r="13" spans="1:8" x14ac:dyDescent="0.25">
      <c r="A13" s="9" t="s">
        <v>8</v>
      </c>
      <c r="B13" s="10">
        <f>E7-B7</f>
        <v>-18500</v>
      </c>
      <c r="C13" t="s">
        <v>33</v>
      </c>
    </row>
    <row r="14" spans="1:8" x14ac:dyDescent="0.25">
      <c r="A14" s="70"/>
      <c r="B14" s="71"/>
    </row>
    <row r="15" spans="1:8" ht="14.25" customHeight="1" x14ac:dyDescent="0.25">
      <c r="A15" s="72" t="s">
        <v>56</v>
      </c>
      <c r="G15" s="8" t="s">
        <v>7</v>
      </c>
    </row>
    <row r="16" spans="1:8" x14ac:dyDescent="0.25">
      <c r="A16" s="11" t="s">
        <v>9</v>
      </c>
      <c r="B16" s="12">
        <f>G5-D5</f>
        <v>-39000</v>
      </c>
      <c r="C16" s="11" t="s">
        <v>13</v>
      </c>
      <c r="D16" s="14" t="s">
        <v>10</v>
      </c>
      <c r="E16" s="15">
        <f>G6-D6</f>
        <v>20500</v>
      </c>
      <c r="F16" s="18" t="s">
        <v>14</v>
      </c>
      <c r="G16" s="19">
        <f t="shared" ref="G16" si="0">B16+E16</f>
        <v>-18500</v>
      </c>
    </row>
    <row r="17" spans="1:8" ht="9.75" customHeight="1" x14ac:dyDescent="0.25">
      <c r="A17" s="21"/>
      <c r="B17" s="22"/>
      <c r="C17" s="21"/>
      <c r="D17" s="21"/>
      <c r="E17" s="22"/>
      <c r="F17" s="23"/>
      <c r="G17" s="24"/>
    </row>
    <row r="18" spans="1:8" ht="18.75" customHeight="1" x14ac:dyDescent="0.25">
      <c r="A18" s="21" t="s">
        <v>57</v>
      </c>
      <c r="B18" s="22"/>
      <c r="C18" s="21"/>
      <c r="D18" s="21"/>
      <c r="E18" s="22"/>
      <c r="F18" s="23"/>
      <c r="G18" s="24"/>
    </row>
    <row r="19" spans="1:8" x14ac:dyDescent="0.25">
      <c r="A19" s="11" t="s">
        <v>11</v>
      </c>
      <c r="B19" s="13">
        <f>(F5-C5)*E5</f>
        <v>-8999.9999999999854</v>
      </c>
      <c r="C19" s="11" t="s">
        <v>13</v>
      </c>
      <c r="D19" s="14" t="s">
        <v>11</v>
      </c>
      <c r="E19" s="16">
        <f>(F6-C6)*E6</f>
        <v>-1500.0000000000043</v>
      </c>
      <c r="F19" s="18" t="s">
        <v>13</v>
      </c>
      <c r="G19" s="19">
        <f>B19+E19</f>
        <v>-10499.999999999989</v>
      </c>
      <c r="H19" s="27"/>
    </row>
    <row r="20" spans="1:8" x14ac:dyDescent="0.25">
      <c r="A20" s="11" t="s">
        <v>12</v>
      </c>
      <c r="B20" s="12">
        <f>(E5-B5)*C5</f>
        <v>-30000</v>
      </c>
      <c r="C20" s="11" t="s">
        <v>13</v>
      </c>
      <c r="D20" s="14" t="s">
        <v>12</v>
      </c>
      <c r="E20" s="16">
        <f>(E6-B6)*C6</f>
        <v>22000</v>
      </c>
      <c r="F20" s="18" t="s">
        <v>14</v>
      </c>
      <c r="G20" s="20">
        <f>B20+E20</f>
        <v>-8000</v>
      </c>
      <c r="H20" s="27"/>
    </row>
    <row r="26" spans="1:8" x14ac:dyDescent="0.25">
      <c r="A26" s="72" t="s">
        <v>59</v>
      </c>
    </row>
    <row r="27" spans="1:8" x14ac:dyDescent="0.25">
      <c r="A27" s="77" t="s">
        <v>41</v>
      </c>
      <c r="B27" s="77"/>
      <c r="C27" s="77"/>
      <c r="D27" s="77"/>
      <c r="E27" s="77"/>
      <c r="F27" s="77"/>
      <c r="G27" s="77"/>
    </row>
    <row r="29" spans="1:8" x14ac:dyDescent="0.25">
      <c r="A29" s="77" t="s">
        <v>20</v>
      </c>
      <c r="B29" s="77"/>
      <c r="C29" s="77"/>
      <c r="D29" s="77"/>
      <c r="E29" s="77"/>
      <c r="F29" s="77"/>
      <c r="G29" s="77"/>
    </row>
    <row r="30" spans="1:8" x14ac:dyDescent="0.25">
      <c r="A30" s="1" t="s">
        <v>15</v>
      </c>
      <c r="B30" s="1">
        <v>14900</v>
      </c>
    </row>
    <row r="31" spans="1:8" s="30" customFormat="1" ht="45" x14ac:dyDescent="0.25">
      <c r="A31" s="28"/>
      <c r="B31" s="29" t="s">
        <v>30</v>
      </c>
      <c r="C31" s="29" t="s">
        <v>16</v>
      </c>
      <c r="D31" s="29" t="s">
        <v>42</v>
      </c>
      <c r="E31" s="29" t="s">
        <v>19</v>
      </c>
      <c r="F31" s="29" t="s">
        <v>18</v>
      </c>
      <c r="G31" s="29" t="s">
        <v>19</v>
      </c>
    </row>
    <row r="32" spans="1:8" x14ac:dyDescent="0.25">
      <c r="A32" s="2" t="s">
        <v>39</v>
      </c>
      <c r="B32" s="2">
        <f>9500</f>
        <v>9500</v>
      </c>
      <c r="C32" s="7">
        <f>10000/15000</f>
        <v>0.66666666666666663</v>
      </c>
      <c r="D32" s="32">
        <f>+C32*B30</f>
        <v>9933.3333333333321</v>
      </c>
      <c r="E32" s="17">
        <f>B32-D32</f>
        <v>-433.33333333333212</v>
      </c>
      <c r="F32" s="6">
        <f>C5</f>
        <v>60</v>
      </c>
      <c r="G32" s="6">
        <f>(B32-D32)*F32</f>
        <v>-25999.999999999927</v>
      </c>
      <c r="H32" t="s">
        <v>29</v>
      </c>
    </row>
    <row r="33" spans="1:10" x14ac:dyDescent="0.25">
      <c r="A33" s="2" t="s">
        <v>40</v>
      </c>
      <c r="B33" s="2">
        <f>5400</f>
        <v>5400</v>
      </c>
      <c r="C33" s="7">
        <f>5000/15000</f>
        <v>0.33333333333333331</v>
      </c>
      <c r="D33" s="32">
        <f>+C33*B30</f>
        <v>4966.6666666666661</v>
      </c>
      <c r="E33" s="17">
        <f>B33-D33</f>
        <v>433.33333333333394</v>
      </c>
      <c r="F33" s="6">
        <f>C6</f>
        <v>55</v>
      </c>
      <c r="G33" s="6">
        <f>(B33-D33)*F33</f>
        <v>23833.333333333365</v>
      </c>
      <c r="H33" t="s">
        <v>28</v>
      </c>
    </row>
    <row r="34" spans="1:10" x14ac:dyDescent="0.25">
      <c r="A34" s="44" t="s">
        <v>7</v>
      </c>
      <c r="B34" s="2">
        <f>B32+B33</f>
        <v>14900</v>
      </c>
      <c r="C34" s="46">
        <f>C32+C33</f>
        <v>1</v>
      </c>
      <c r="D34" s="32">
        <f>D32+D33</f>
        <v>14899.999999999998</v>
      </c>
      <c r="E34" s="17">
        <f>B34-D34</f>
        <v>0</v>
      </c>
      <c r="F34" s="45"/>
      <c r="G34" s="6"/>
    </row>
    <row r="35" spans="1:10" x14ac:dyDescent="0.25">
      <c r="A35" s="78" t="s">
        <v>7</v>
      </c>
      <c r="B35" s="79"/>
      <c r="C35" s="79"/>
      <c r="D35" s="79"/>
      <c r="E35" s="79"/>
      <c r="F35" s="80"/>
      <c r="G35" s="35">
        <f>G32+G33</f>
        <v>-2166.6666666665624</v>
      </c>
      <c r="H35" t="s">
        <v>29</v>
      </c>
    </row>
    <row r="37" spans="1:10" x14ac:dyDescent="0.25">
      <c r="G37" s="25">
        <f>-5833.33+G35</f>
        <v>-7999.9966666665623</v>
      </c>
    </row>
    <row r="38" spans="1:10" x14ac:dyDescent="0.25">
      <c r="G38" s="25"/>
    </row>
    <row r="39" spans="1:10" ht="19.5" customHeight="1" x14ac:dyDescent="0.25">
      <c r="A39" s="69" t="s">
        <v>60</v>
      </c>
    </row>
    <row r="40" spans="1:10" x14ac:dyDescent="0.25">
      <c r="A40" s="57" t="s">
        <v>34</v>
      </c>
      <c r="B40" s="3" t="s">
        <v>36</v>
      </c>
      <c r="C40" s="3" t="s">
        <v>35</v>
      </c>
      <c r="D40" s="3" t="s">
        <v>37</v>
      </c>
      <c r="F40" s="50" t="s">
        <v>36</v>
      </c>
    </row>
    <row r="41" spans="1:10" x14ac:dyDescent="0.25">
      <c r="A41" s="3" t="s">
        <v>22</v>
      </c>
      <c r="B41" s="33">
        <v>60</v>
      </c>
      <c r="C41" s="33">
        <v>36</v>
      </c>
      <c r="D41" s="34">
        <f>B41-C41</f>
        <v>24</v>
      </c>
      <c r="F41" s="4">
        <f>561000/9500</f>
        <v>59.05263157894737</v>
      </c>
      <c r="G41" t="s">
        <v>43</v>
      </c>
    </row>
    <row r="42" spans="1:10" x14ac:dyDescent="0.25">
      <c r="A42" s="3" t="s">
        <v>23</v>
      </c>
      <c r="B42" s="33">
        <v>55</v>
      </c>
      <c r="C42" s="33">
        <v>33</v>
      </c>
      <c r="D42" s="34">
        <f>B42-C42</f>
        <v>22</v>
      </c>
      <c r="F42" s="4">
        <f>295500/5400</f>
        <v>54.722222222222221</v>
      </c>
      <c r="G42" t="s">
        <v>44</v>
      </c>
    </row>
    <row r="44" spans="1:10" x14ac:dyDescent="0.25">
      <c r="A44" s="2"/>
      <c r="B44" s="81" t="s">
        <v>2</v>
      </c>
      <c r="C44" s="81"/>
      <c r="D44" s="81"/>
      <c r="E44" s="81" t="s">
        <v>6</v>
      </c>
      <c r="F44" s="81"/>
      <c r="G44" s="81"/>
    </row>
    <row r="45" spans="1:10" x14ac:dyDescent="0.25">
      <c r="A45" s="2"/>
      <c r="B45" s="47" t="s">
        <v>3</v>
      </c>
      <c r="C45" s="47" t="s">
        <v>31</v>
      </c>
      <c r="D45" s="47" t="s">
        <v>32</v>
      </c>
      <c r="E45" s="3" t="s">
        <v>3</v>
      </c>
      <c r="F45" s="3" t="s">
        <v>31</v>
      </c>
      <c r="G45" s="3" t="s">
        <v>32</v>
      </c>
    </row>
    <row r="46" spans="1:10" x14ac:dyDescent="0.25">
      <c r="A46" s="2" t="s">
        <v>0</v>
      </c>
      <c r="B46" s="48">
        <v>10000</v>
      </c>
      <c r="C46" s="49">
        <f>C5-C41</f>
        <v>24</v>
      </c>
      <c r="D46" s="49">
        <f>B46*C46</f>
        <v>240000</v>
      </c>
      <c r="E46" s="2">
        <v>9500</v>
      </c>
      <c r="F46" s="31">
        <f>F41-C41</f>
        <v>23.05263157894737</v>
      </c>
      <c r="G46" s="5">
        <f>E46*F46</f>
        <v>219000</v>
      </c>
      <c r="H46" s="6">
        <f>G46-D46</f>
        <v>-21000</v>
      </c>
      <c r="J46" t="s">
        <v>29</v>
      </c>
    </row>
    <row r="47" spans="1:10" x14ac:dyDescent="0.25">
      <c r="A47" s="2" t="s">
        <v>1</v>
      </c>
      <c r="B47" s="48">
        <v>5000</v>
      </c>
      <c r="C47" s="49">
        <f>C6-C42</f>
        <v>22</v>
      </c>
      <c r="D47" s="49">
        <f>B47*C47</f>
        <v>110000</v>
      </c>
      <c r="E47" s="2">
        <v>5400</v>
      </c>
      <c r="F47" s="31">
        <f>F42-C42</f>
        <v>21.722222222222221</v>
      </c>
      <c r="G47" s="5">
        <f>E47*F47</f>
        <v>117300</v>
      </c>
      <c r="H47" s="6">
        <f>G47-D47</f>
        <v>7300</v>
      </c>
      <c r="J47" t="s">
        <v>28</v>
      </c>
    </row>
    <row r="48" spans="1:10" x14ac:dyDescent="0.25">
      <c r="A48" s="2" t="s">
        <v>7</v>
      </c>
      <c r="B48" s="82">
        <f>SUM(D46:D47)</f>
        <v>350000</v>
      </c>
      <c r="C48" s="83"/>
      <c r="D48" s="84"/>
      <c r="E48" s="85">
        <f>SUM(G46:G47)</f>
        <v>336300</v>
      </c>
      <c r="F48" s="86"/>
      <c r="G48" s="87"/>
      <c r="H48" s="35">
        <f>+SUM(H46:H47)</f>
        <v>-13700</v>
      </c>
      <c r="I48" t="s">
        <v>29</v>
      </c>
    </row>
    <row r="49" spans="1:8" x14ac:dyDescent="0.25">
      <c r="C49" s="4">
        <f>350000/15000</f>
        <v>23.333333333333332</v>
      </c>
      <c r="D49" t="s">
        <v>45</v>
      </c>
    </row>
    <row r="50" spans="1:8" x14ac:dyDescent="0.25">
      <c r="D50" s="26" t="s">
        <v>46</v>
      </c>
    </row>
    <row r="51" spans="1:8" x14ac:dyDescent="0.25">
      <c r="A51" s="69" t="s">
        <v>61</v>
      </c>
    </row>
    <row r="52" spans="1:8" x14ac:dyDescent="0.25">
      <c r="A52" s="9" t="s">
        <v>24</v>
      </c>
      <c r="B52" s="10">
        <f>E48-B48</f>
        <v>-13700</v>
      </c>
      <c r="C52" t="s">
        <v>29</v>
      </c>
    </row>
    <row r="53" spans="1:8" x14ac:dyDescent="0.25">
      <c r="A53" s="70"/>
      <c r="B53" s="71"/>
    </row>
    <row r="54" spans="1:8" x14ac:dyDescent="0.25">
      <c r="A54" s="72" t="s">
        <v>56</v>
      </c>
      <c r="G54" s="8" t="s">
        <v>7</v>
      </c>
    </row>
    <row r="55" spans="1:8" x14ac:dyDescent="0.25">
      <c r="A55" s="11" t="s">
        <v>9</v>
      </c>
      <c r="B55" s="12">
        <f>G46-D46</f>
        <v>-21000</v>
      </c>
      <c r="C55" s="11" t="s">
        <v>29</v>
      </c>
      <c r="D55" s="14" t="s">
        <v>10</v>
      </c>
      <c r="E55" s="15">
        <f>G47-D47</f>
        <v>7300</v>
      </c>
      <c r="F55" s="18" t="s">
        <v>28</v>
      </c>
      <c r="G55" s="19">
        <f t="shared" ref="G55:G58" si="1">B55+E55</f>
        <v>-13700</v>
      </c>
    </row>
    <row r="56" spans="1:8" ht="8.25" customHeight="1" x14ac:dyDescent="0.25">
      <c r="A56" s="21"/>
      <c r="B56" s="22"/>
      <c r="C56" s="21"/>
      <c r="D56" s="21"/>
      <c r="E56" s="22"/>
      <c r="F56" s="23"/>
      <c r="G56" s="24"/>
    </row>
    <row r="57" spans="1:8" ht="18" customHeight="1" x14ac:dyDescent="0.25">
      <c r="A57" s="21" t="s">
        <v>57</v>
      </c>
      <c r="B57" s="22"/>
      <c r="C57" s="21"/>
      <c r="D57" s="21"/>
      <c r="E57" s="22"/>
      <c r="F57" s="23"/>
      <c r="G57" s="24"/>
    </row>
    <row r="58" spans="1:8" x14ac:dyDescent="0.25">
      <c r="A58" s="11" t="s">
        <v>47</v>
      </c>
      <c r="B58" s="13">
        <f>(F46-C46)*E46</f>
        <v>-8999.9999999999854</v>
      </c>
      <c r="C58" s="11" t="s">
        <v>13</v>
      </c>
      <c r="D58" s="14" t="s">
        <v>25</v>
      </c>
      <c r="E58" s="16">
        <f>(F47-C47)*E47</f>
        <v>-1500.0000000000043</v>
      </c>
      <c r="F58" s="18" t="s">
        <v>13</v>
      </c>
      <c r="G58" s="19">
        <f t="shared" si="1"/>
        <v>-10499.999999999989</v>
      </c>
    </row>
    <row r="59" spans="1:8" x14ac:dyDescent="0.25">
      <c r="A59" s="11" t="s">
        <v>12</v>
      </c>
      <c r="B59" s="12">
        <f>(E46-B46)*C46</f>
        <v>-12000</v>
      </c>
      <c r="C59" s="11" t="s">
        <v>13</v>
      </c>
      <c r="D59" s="14" t="s">
        <v>12</v>
      </c>
      <c r="E59" s="16">
        <f>(E47-B47)*C47</f>
        <v>8800</v>
      </c>
      <c r="F59" s="18" t="s">
        <v>14</v>
      </c>
      <c r="G59" s="58">
        <f>B59+E59</f>
        <v>-3200</v>
      </c>
    </row>
    <row r="61" spans="1:8" x14ac:dyDescent="0.25">
      <c r="A61" s="72" t="s">
        <v>59</v>
      </c>
    </row>
    <row r="62" spans="1:8" x14ac:dyDescent="0.25">
      <c r="A62" s="77" t="s">
        <v>48</v>
      </c>
      <c r="B62" s="77"/>
      <c r="C62" s="77"/>
      <c r="D62" s="77"/>
      <c r="E62" s="77"/>
      <c r="F62" s="77"/>
      <c r="G62" s="60">
        <f>(14900-15000)*23.3333</f>
        <v>-2333.33</v>
      </c>
      <c r="H62" t="s">
        <v>13</v>
      </c>
    </row>
    <row r="64" spans="1:8" x14ac:dyDescent="0.25">
      <c r="A64" s="77" t="s">
        <v>26</v>
      </c>
      <c r="B64" s="77"/>
      <c r="C64" s="77"/>
      <c r="D64" s="77"/>
      <c r="E64" s="77"/>
      <c r="F64" s="77"/>
      <c r="G64" s="77"/>
    </row>
    <row r="65" spans="1:8" x14ac:dyDescent="0.25">
      <c r="A65" s="40" t="s">
        <v>15</v>
      </c>
      <c r="B65" s="40">
        <v>14900</v>
      </c>
      <c r="C65" s="51"/>
      <c r="D65" s="41"/>
      <c r="E65" s="41"/>
      <c r="F65" s="41"/>
      <c r="G65" s="41"/>
      <c r="H65" s="41"/>
    </row>
    <row r="66" spans="1:8" x14ac:dyDescent="0.25">
      <c r="A66" s="36"/>
      <c r="B66" s="52" t="s">
        <v>21</v>
      </c>
      <c r="C66" s="54" t="s">
        <v>16</v>
      </c>
      <c r="D66" s="54" t="s">
        <v>17</v>
      </c>
      <c r="E66" s="54" t="s">
        <v>19</v>
      </c>
      <c r="F66" s="29" t="s">
        <v>27</v>
      </c>
      <c r="G66" s="29" t="s">
        <v>19</v>
      </c>
      <c r="H66" s="41"/>
    </row>
    <row r="67" spans="1:8" x14ac:dyDescent="0.25">
      <c r="A67" s="2" t="s">
        <v>0</v>
      </c>
      <c r="B67" s="53">
        <f>9500</f>
        <v>9500</v>
      </c>
      <c r="C67" s="55">
        <f>10000/15000</f>
        <v>0.66666666666666663</v>
      </c>
      <c r="D67" s="56">
        <f>+C67*B65</f>
        <v>9933.3333333333321</v>
      </c>
      <c r="E67" s="56">
        <f>+B67-D67</f>
        <v>-433.33333333333212</v>
      </c>
      <c r="F67" s="39">
        <f>C46</f>
        <v>24</v>
      </c>
      <c r="G67" s="39">
        <f>(B67-D67)*F67</f>
        <v>-10399.999999999971</v>
      </c>
      <c r="H67" s="41" t="s">
        <v>13</v>
      </c>
    </row>
    <row r="68" spans="1:8" x14ac:dyDescent="0.25">
      <c r="A68" s="2" t="s">
        <v>1</v>
      </c>
      <c r="B68" s="53">
        <f>5400</f>
        <v>5400</v>
      </c>
      <c r="C68" s="55">
        <f>5000/15000</f>
        <v>0.33333333333333331</v>
      </c>
      <c r="D68" s="56">
        <f>+C68*B65</f>
        <v>4966.6666666666661</v>
      </c>
      <c r="E68" s="56">
        <f>+B68-D68</f>
        <v>433.33333333333394</v>
      </c>
      <c r="F68" s="39">
        <f>C47</f>
        <v>22</v>
      </c>
      <c r="G68" s="39">
        <f>(B68-D68)*F68</f>
        <v>9533.3333333333467</v>
      </c>
      <c r="H68" s="41" t="s">
        <v>14</v>
      </c>
    </row>
    <row r="69" spans="1:8" x14ac:dyDescent="0.25">
      <c r="A69" s="74" t="s">
        <v>7</v>
      </c>
      <c r="B69" s="75"/>
      <c r="C69" s="75"/>
      <c r="D69" s="75"/>
      <c r="E69" s="75"/>
      <c r="F69" s="76"/>
      <c r="G69" s="39">
        <f>G67+G68</f>
        <v>-866.66666666662422</v>
      </c>
      <c r="H69" s="51" t="s">
        <v>13</v>
      </c>
    </row>
    <row r="71" spans="1:8" x14ac:dyDescent="0.25">
      <c r="G71" s="59">
        <f>G62+G69</f>
        <v>-3199.9966666666242</v>
      </c>
    </row>
  </sheetData>
  <mergeCells count="15">
    <mergeCell ref="A27:G27"/>
    <mergeCell ref="H3:H4"/>
    <mergeCell ref="A64:G64"/>
    <mergeCell ref="B3:D3"/>
    <mergeCell ref="E3:G3"/>
    <mergeCell ref="B7:D7"/>
    <mergeCell ref="E7:G7"/>
    <mergeCell ref="A69:F69"/>
    <mergeCell ref="A29:G29"/>
    <mergeCell ref="A35:F35"/>
    <mergeCell ref="B44:D44"/>
    <mergeCell ref="E44:G44"/>
    <mergeCell ref="B48:D48"/>
    <mergeCell ref="E48:G48"/>
    <mergeCell ref="A62:F62"/>
  </mergeCells>
  <pageMargins left="0.7" right="0.7" top="0.75" bottom="0.75" header="0.3" footer="0.3"/>
  <pageSetup paperSize="9" scale="89" fitToHeight="0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Exercice 1</vt:lpstr>
      <vt:lpstr>Exercice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NOEL Eric</cp:lastModifiedBy>
  <cp:lastPrinted>2020-12-28T18:01:43Z</cp:lastPrinted>
  <dcterms:created xsi:type="dcterms:W3CDTF">2016-10-05T18:40:50Z</dcterms:created>
  <dcterms:modified xsi:type="dcterms:W3CDTF">2020-12-29T07:54:37Z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ad1ac608-67da-49ba-a8cf-6e00b1c4b213</vt:lpwstr>
  </property>
</Properties>
</file>