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noel\OneDrive - Universite Evry Val d'Essonne\BUT\Cours BUT2\Commun\R306 Controle de gestion\R306 2025 2026\Chapitre 3 - Méthode de l'IR\"/>
    </mc:Choice>
  </mc:AlternateContent>
  <xr:revisionPtr revIDLastSave="0" documentId="8_{922FD6A9-EB34-4460-B4C4-67433F28AC3C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Exercice 1" sheetId="4" r:id="rId1"/>
    <sheet name="Exercice 2" sheetId="3" r:id="rId2"/>
    <sheet name="Exercice 3" sheetId="8" r:id="rId3"/>
    <sheet name="Exercice 4" sheetId="9" r:id="rId4"/>
  </sheets>
  <calcPr calcId="191029"/>
</workbook>
</file>

<file path=xl/calcChain.xml><?xml version="1.0" encoding="utf-8"?>
<calcChain xmlns="http://schemas.openxmlformats.org/spreadsheetml/2006/main">
  <c r="B37" i="8" l="1"/>
  <c r="B36" i="8"/>
  <c r="F31" i="8"/>
  <c r="G31" i="8"/>
  <c r="G30" i="8"/>
  <c r="F29" i="8"/>
  <c r="G29" i="8" s="1"/>
  <c r="E30" i="8"/>
  <c r="E29" i="8"/>
  <c r="C31" i="8"/>
  <c r="D31" i="8"/>
  <c r="D30" i="8"/>
  <c r="D29" i="8"/>
  <c r="C29" i="8"/>
  <c r="B29" i="8"/>
  <c r="E26" i="8"/>
  <c r="B26" i="8"/>
  <c r="E25" i="8"/>
  <c r="B25" i="8"/>
  <c r="E24" i="8"/>
  <c r="B24" i="8"/>
  <c r="F17" i="8"/>
  <c r="C17" i="8"/>
  <c r="D17" i="8"/>
  <c r="G17" i="8"/>
  <c r="G16" i="8"/>
  <c r="D16" i="8"/>
  <c r="D15" i="8"/>
  <c r="G15" i="8"/>
  <c r="B10" i="8"/>
  <c r="B9" i="8"/>
  <c r="I19" i="4"/>
  <c r="I9" i="4"/>
  <c r="D20" i="4"/>
  <c r="B21" i="4"/>
  <c r="D19" i="4"/>
  <c r="B16" i="4"/>
  <c r="C12" i="4"/>
  <c r="D12" i="4"/>
  <c r="B12" i="4"/>
  <c r="D11" i="4"/>
  <c r="D10" i="4"/>
  <c r="D21" i="4" l="1"/>
  <c r="C21" i="4" s="1"/>
  <c r="D26" i="9"/>
  <c r="D27" i="9" s="1"/>
  <c r="D14" i="9"/>
  <c r="C14" i="9"/>
  <c r="F11" i="9"/>
  <c r="D12" i="9" s="1"/>
  <c r="D16" i="9" s="1"/>
  <c r="D11" i="9"/>
  <c r="D13" i="9" s="1"/>
  <c r="C11" i="9"/>
  <c r="C13" i="9" s="1"/>
  <c r="D15" i="9" l="1"/>
  <c r="C15" i="9"/>
  <c r="B23" i="3" l="1"/>
  <c r="C23" i="3"/>
  <c r="B20" i="3" l="1"/>
  <c r="B12" i="3"/>
  <c r="B7" i="3"/>
  <c r="D11" i="3" s="1"/>
  <c r="D13" i="3" s="1"/>
  <c r="D24" i="3" l="1"/>
  <c r="D26" i="3" s="1"/>
  <c r="D23" i="3"/>
  <c r="D25" i="3" s="1"/>
  <c r="B25" i="3"/>
  <c r="D10" i="3"/>
  <c r="D12" i="3" l="1"/>
  <c r="C12" i="3" s="1"/>
  <c r="C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D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5 175 000 * 0,6957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shapeId="0" xr:uid="{6089A56F-71FB-426D-91A3-BB973848DBFA}">
      <text>
        <r>
          <rPr>
            <b/>
            <sz val="9"/>
            <color indexed="81"/>
            <rFont val="Tahoma"/>
            <family val="2"/>
          </rPr>
          <t>CF réelles : 5 175 000€
CF affectées  3 600 000€
Différence d'imputation : 1 575 000€
Sous activité (malis ou cout de sous activité)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11" authorId="0" shapeId="0" xr:uid="{AF9EFA8B-B0CD-4B5D-8212-1A5C68E70D3A}">
      <text>
        <r>
          <rPr>
            <b/>
            <sz val="9"/>
            <color indexed="81"/>
            <rFont val="Tahoma"/>
            <family val="2"/>
          </rPr>
          <t>12000 * 42€  = 504 000€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D55DD150-CE0B-4038-8D1E-307751DF061C}">
      <text>
        <r>
          <rPr>
            <b/>
            <sz val="9"/>
            <color indexed="81"/>
            <rFont val="Tahoma"/>
            <family val="2"/>
          </rPr>
          <t>12000/10000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 xr:uid="{41B49E67-8B7E-4AD5-9470-75EBD9171B3F}">
      <text>
        <r>
          <rPr>
            <b/>
            <sz val="9"/>
            <color indexed="81"/>
            <rFont val="Tahoma"/>
            <family val="2"/>
          </rPr>
          <t>120000*1,20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<sst xmlns="http://schemas.openxmlformats.org/spreadsheetml/2006/main" count="110" uniqueCount="58">
  <si>
    <t>PU</t>
  </si>
  <si>
    <t>Quantité</t>
  </si>
  <si>
    <t>Charges variables</t>
  </si>
  <si>
    <t>TOTAL CHARGES</t>
  </si>
  <si>
    <t>CA</t>
  </si>
  <si>
    <t>Production</t>
  </si>
  <si>
    <t>CIR</t>
  </si>
  <si>
    <t>CV</t>
  </si>
  <si>
    <t>RESULTAT</t>
  </si>
  <si>
    <t>Q</t>
  </si>
  <si>
    <t>M</t>
  </si>
  <si>
    <t>Activité normale</t>
  </si>
  <si>
    <t>Activité Réelle</t>
  </si>
  <si>
    <t>Coefficient d'IR</t>
  </si>
  <si>
    <t>CF affectées</t>
  </si>
  <si>
    <t>COUT DE REVIENT</t>
  </si>
  <si>
    <t>Malis d'activité</t>
  </si>
  <si>
    <t>Charges fixes imputées</t>
  </si>
  <si>
    <t>Bonis de suractivité</t>
  </si>
  <si>
    <t>1 - Production de 12000 pièces</t>
  </si>
  <si>
    <t>2- Production de 8000 pièces</t>
  </si>
  <si>
    <t>ACTIVITE NORMALE</t>
  </si>
  <si>
    <t>Boni de suractivité</t>
  </si>
  <si>
    <t>ANNEE 2 - COMPTABLE</t>
  </si>
  <si>
    <t>ANNEE 2 - CONTROLEUR DE GESTION</t>
  </si>
  <si>
    <t>1 - Analyse identique en Année 1</t>
  </si>
  <si>
    <t>Car la production réelle correspond à la production normale. Donc il n'y a pas de différence d'imputation des charges fixes</t>
  </si>
  <si>
    <t>2 - Détermination du résultat de l'année 2</t>
  </si>
  <si>
    <t>3 - Analyse du contrôleur de gestion</t>
  </si>
  <si>
    <t>L'analyse est rationnelle, car dans une logique de prudence, la sur activité ne doit pas être prise en compte comme base de calcul (Prix de vente, Comission …)</t>
  </si>
  <si>
    <t>4 - Comment le contrôleur de gestion a réalisé son analyse ?</t>
  </si>
  <si>
    <t>(24000 + 48000)  = 72000€</t>
  </si>
  <si>
    <t>Charges variables unitaires</t>
  </si>
  <si>
    <t>Charges fixes mensuelles</t>
  </si>
  <si>
    <t>unités</t>
  </si>
  <si>
    <t>Production réelle</t>
  </si>
  <si>
    <t>Charges fixes</t>
  </si>
  <si>
    <t>Coût de revient</t>
  </si>
  <si>
    <t>1.a Coût de revient selon la méthode du cout complet</t>
  </si>
  <si>
    <t>1.b Coût de revient selon la méthode du cout IR</t>
  </si>
  <si>
    <t xml:space="preserve"> Coef d'IR</t>
  </si>
  <si>
    <t>Charges fixes affectées</t>
  </si>
  <si>
    <t>2. Evaluation du stock selon la méthode du coût complet</t>
  </si>
  <si>
    <t xml:space="preserve">1200 * 24.86€ --&gt; </t>
  </si>
  <si>
    <t>2. Evaluation du stock selon la méthode de l'IR</t>
  </si>
  <si>
    <t xml:space="preserve">1200 * 21€ --&gt; </t>
  </si>
  <si>
    <t>L'évaluation du stock selon la méthode du coût complet est plus élevé que celle calculée avec la méthode de l'IR.</t>
  </si>
  <si>
    <t>Le principe de prudence comptable, nous incite en cas de sous activité d'utiliser la méthode de l'IR pour évaluer le stock de produits finis.</t>
  </si>
  <si>
    <t>Charges fixes (*)</t>
  </si>
  <si>
    <t>A</t>
  </si>
  <si>
    <t>B</t>
  </si>
  <si>
    <t>A  --&gt; ((6000*15)+ 138600)/6000</t>
  </si>
  <si>
    <t>B --&gt;  ((4000*28)+92400)/4000</t>
  </si>
  <si>
    <t>Charges fixes réelles</t>
  </si>
  <si>
    <t>COUT TOTAL</t>
  </si>
  <si>
    <t>Coefficient d’IR</t>
  </si>
  <si>
    <t>A (Mali)</t>
  </si>
  <si>
    <t>B (Boni)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</si>
</sst>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44" fontId="0" fillId="2" borderId="1" xfId="1" applyFont="1" applyFill="1" applyBorder="1"/>
    <xf numFmtId="44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4" fontId="5" fillId="2" borderId="1" xfId="1" applyFont="1" applyFill="1" applyBorder="1"/>
    <xf numFmtId="0" fontId="0" fillId="0" borderId="1" xfId="0" applyFill="1" applyBorder="1"/>
    <xf numFmtId="44" fontId="0" fillId="0" borderId="1" xfId="1" applyFont="1" applyFill="1" applyBorder="1"/>
    <xf numFmtId="0" fontId="4" fillId="0" borderId="1" xfId="0" applyFont="1" applyFill="1" applyBorder="1"/>
    <xf numFmtId="44" fontId="4" fillId="0" borderId="1" xfId="0" applyNumberFormat="1" applyFont="1" applyFill="1" applyBorder="1"/>
    <xf numFmtId="44" fontId="0" fillId="0" borderId="1" xfId="0" applyNumberFormat="1" applyFill="1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4" fillId="0" borderId="1" xfId="1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165" fontId="0" fillId="3" borderId="0" xfId="2" applyNumberFormat="1" applyFont="1" applyFill="1" applyAlignment="1">
      <alignment horizontal="center"/>
    </xf>
    <xf numFmtId="0" fontId="0" fillId="5" borderId="1" xfId="0" applyFill="1" applyBorder="1"/>
    <xf numFmtId="164" fontId="0" fillId="5" borderId="1" xfId="0" applyNumberFormat="1" applyFill="1" applyBorder="1"/>
    <xf numFmtId="164" fontId="0" fillId="0" borderId="1" xfId="1" applyNumberFormat="1" applyFont="1" applyFill="1" applyBorder="1"/>
    <xf numFmtId="164" fontId="0" fillId="0" borderId="1" xfId="0" applyNumberFormat="1" applyFill="1" applyBorder="1"/>
    <xf numFmtId="164" fontId="4" fillId="0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Fill="1" applyBorder="1" applyAlignment="1">
      <alignment horizontal="center"/>
    </xf>
    <xf numFmtId="6" fontId="0" fillId="0" borderId="0" xfId="0" applyNumberFormat="1"/>
    <xf numFmtId="44" fontId="0" fillId="0" borderId="0" xfId="0" applyNumberFormat="1"/>
    <xf numFmtId="44" fontId="0" fillId="2" borderId="1" xfId="0" applyNumberFormat="1" applyFill="1" applyBorder="1"/>
    <xf numFmtId="0" fontId="0" fillId="0" borderId="0" xfId="0" applyFill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6" fontId="6" fillId="0" borderId="5" xfId="0" applyNumberFormat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4" fontId="7" fillId="0" borderId="5" xfId="1" applyFont="1" applyBorder="1" applyAlignment="1">
      <alignment horizontal="right" vertical="center"/>
    </xf>
    <xf numFmtId="44" fontId="7" fillId="0" borderId="5" xfId="1" applyFont="1" applyBorder="1" applyAlignment="1">
      <alignment vertical="center"/>
    </xf>
    <xf numFmtId="0" fontId="4" fillId="2" borderId="0" xfId="0" applyFont="1" applyFill="1"/>
    <xf numFmtId="44" fontId="4" fillId="2" borderId="0" xfId="1" applyFont="1" applyFill="1"/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44" fontId="8" fillId="2" borderId="5" xfId="1" applyFont="1" applyFill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left"/>
    </xf>
    <xf numFmtId="6" fontId="0" fillId="0" borderId="8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8"/>
  <sheetViews>
    <sheetView showGridLines="0" tabSelected="1" zoomScale="150" zoomScaleNormal="150" workbookViewId="0">
      <selection activeCell="F29" sqref="F29"/>
    </sheetView>
  </sheetViews>
  <sheetFormatPr baseColWidth="10" defaultRowHeight="14.4" x14ac:dyDescent="0.3"/>
  <cols>
    <col min="1" max="1" width="20.109375" customWidth="1"/>
    <col min="4" max="4" width="15.88671875" customWidth="1"/>
    <col min="5" max="5" width="7.5546875" customWidth="1"/>
    <col min="6" max="6" width="19" customWidth="1"/>
    <col min="9" max="9" width="12.6640625" bestFit="1" customWidth="1"/>
  </cols>
  <sheetData>
    <row r="2" spans="1:9" x14ac:dyDescent="0.3">
      <c r="A2" t="s">
        <v>32</v>
      </c>
      <c r="B2" s="35">
        <v>12</v>
      </c>
    </row>
    <row r="3" spans="1:9" x14ac:dyDescent="0.3">
      <c r="A3" t="s">
        <v>33</v>
      </c>
      <c r="B3" s="35">
        <v>90000</v>
      </c>
    </row>
    <row r="4" spans="1:9" x14ac:dyDescent="0.3">
      <c r="A4" t="s">
        <v>11</v>
      </c>
      <c r="B4">
        <v>10000</v>
      </c>
      <c r="C4" t="s">
        <v>34</v>
      </c>
    </row>
    <row r="5" spans="1:9" x14ac:dyDescent="0.3">
      <c r="A5" t="s">
        <v>35</v>
      </c>
      <c r="B5">
        <v>7000</v>
      </c>
      <c r="C5" t="s">
        <v>34</v>
      </c>
    </row>
    <row r="7" spans="1:9" x14ac:dyDescent="0.3">
      <c r="A7" t="s">
        <v>38</v>
      </c>
      <c r="G7" t="s">
        <v>42</v>
      </c>
    </row>
    <row r="9" spans="1:9" x14ac:dyDescent="0.3">
      <c r="A9" s="22"/>
      <c r="B9" s="22" t="s">
        <v>9</v>
      </c>
      <c r="C9" s="22" t="s">
        <v>0</v>
      </c>
      <c r="D9" s="22" t="s">
        <v>10</v>
      </c>
      <c r="G9" s="38" t="s">
        <v>43</v>
      </c>
      <c r="I9" s="36">
        <f>1200*C12</f>
        <v>29828.571428571428</v>
      </c>
    </row>
    <row r="10" spans="1:9" x14ac:dyDescent="0.3">
      <c r="A10" s="1" t="s">
        <v>2</v>
      </c>
      <c r="B10" s="1">
        <v>7000</v>
      </c>
      <c r="C10" s="2">
        <v>12</v>
      </c>
      <c r="D10" s="2">
        <f>B10*C10</f>
        <v>84000</v>
      </c>
    </row>
    <row r="11" spans="1:9" x14ac:dyDescent="0.3">
      <c r="A11" s="1" t="s">
        <v>36</v>
      </c>
      <c r="B11" s="1"/>
      <c r="C11" s="2"/>
      <c r="D11" s="2">
        <f>B3</f>
        <v>90000</v>
      </c>
    </row>
    <row r="12" spans="1:9" x14ac:dyDescent="0.3">
      <c r="A12" s="6" t="s">
        <v>37</v>
      </c>
      <c r="B12" s="6">
        <f>B10</f>
        <v>7000</v>
      </c>
      <c r="C12" s="37">
        <f>D12/B12</f>
        <v>24.857142857142858</v>
      </c>
      <c r="D12" s="37">
        <f>D10+D11</f>
        <v>174000</v>
      </c>
    </row>
    <row r="14" spans="1:9" x14ac:dyDescent="0.3">
      <c r="A14" t="s">
        <v>39</v>
      </c>
    </row>
    <row r="16" spans="1:9" x14ac:dyDescent="0.3">
      <c r="A16" t="s">
        <v>40</v>
      </c>
      <c r="B16">
        <f>B5/B4</f>
        <v>0.7</v>
      </c>
    </row>
    <row r="17" spans="1:9" x14ac:dyDescent="0.3">
      <c r="G17" t="s">
        <v>44</v>
      </c>
    </row>
    <row r="18" spans="1:9" x14ac:dyDescent="0.3">
      <c r="A18" s="22"/>
      <c r="B18" s="22" t="s">
        <v>9</v>
      </c>
      <c r="C18" s="22" t="s">
        <v>0</v>
      </c>
      <c r="D18" s="22" t="s">
        <v>10</v>
      </c>
    </row>
    <row r="19" spans="1:9" x14ac:dyDescent="0.3">
      <c r="A19" s="1" t="s">
        <v>2</v>
      </c>
      <c r="B19" s="1">
        <v>7000</v>
      </c>
      <c r="C19" s="2">
        <v>12</v>
      </c>
      <c r="D19" s="2">
        <f>B19*C19</f>
        <v>84000</v>
      </c>
      <c r="G19" s="38" t="s">
        <v>45</v>
      </c>
      <c r="I19" s="36">
        <f>1200*C21</f>
        <v>25200</v>
      </c>
    </row>
    <row r="20" spans="1:9" x14ac:dyDescent="0.3">
      <c r="A20" s="1" t="s">
        <v>36</v>
      </c>
      <c r="B20" s="1"/>
      <c r="C20" s="2"/>
      <c r="D20" s="2">
        <f>B3*B16</f>
        <v>62999.999999999993</v>
      </c>
      <c r="E20" t="s">
        <v>41</v>
      </c>
    </row>
    <row r="21" spans="1:9" x14ac:dyDescent="0.3">
      <c r="A21" s="6" t="s">
        <v>37</v>
      </c>
      <c r="B21" s="6">
        <f>B19</f>
        <v>7000</v>
      </c>
      <c r="C21" s="37">
        <f>D21/B21</f>
        <v>21</v>
      </c>
      <c r="D21" s="37">
        <f>D19+D20</f>
        <v>147000</v>
      </c>
    </row>
    <row r="25" spans="1:9" x14ac:dyDescent="0.3">
      <c r="A25">
        <v>3</v>
      </c>
    </row>
    <row r="27" spans="1:9" x14ac:dyDescent="0.3">
      <c r="A27" t="s">
        <v>46</v>
      </c>
    </row>
    <row r="28" spans="1:9" x14ac:dyDescent="0.3">
      <c r="A28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26"/>
  <sheetViews>
    <sheetView showGridLines="0" topLeftCell="A13" zoomScale="150" zoomScaleNormal="150" workbookViewId="0">
      <selection activeCell="F17" sqref="F17"/>
    </sheetView>
  </sheetViews>
  <sheetFormatPr baseColWidth="10" defaultRowHeight="14.4" x14ac:dyDescent="0.3"/>
  <cols>
    <col min="1" max="1" width="20.6640625" customWidth="1"/>
    <col min="3" max="3" width="13.88671875" bestFit="1" customWidth="1"/>
    <col min="4" max="4" width="20" customWidth="1"/>
  </cols>
  <sheetData>
    <row r="3" spans="1:4" x14ac:dyDescent="0.3">
      <c r="A3" s="33" t="s">
        <v>19</v>
      </c>
      <c r="B3" s="32"/>
      <c r="C3" s="32"/>
      <c r="D3" s="32"/>
    </row>
    <row r="4" spans="1:4" x14ac:dyDescent="0.3">
      <c r="A4" s="5"/>
      <c r="B4" s="5"/>
      <c r="C4" s="5"/>
      <c r="D4" s="5"/>
    </row>
    <row r="5" spans="1:4" x14ac:dyDescent="0.3">
      <c r="A5" s="24" t="s">
        <v>11</v>
      </c>
      <c r="B5" s="24">
        <v>11500</v>
      </c>
      <c r="D5" s="5"/>
    </row>
    <row r="6" spans="1:4" x14ac:dyDescent="0.3">
      <c r="A6" s="24" t="s">
        <v>12</v>
      </c>
      <c r="B6" s="24">
        <v>12000</v>
      </c>
      <c r="D6" s="5"/>
    </row>
    <row r="7" spans="1:4" x14ac:dyDescent="0.3">
      <c r="A7" s="25" t="s">
        <v>13</v>
      </c>
      <c r="B7" s="24">
        <f>B6/B5</f>
        <v>1.0434782608695652</v>
      </c>
    </row>
    <row r="9" spans="1:4" x14ac:dyDescent="0.3">
      <c r="A9" s="12"/>
      <c r="B9" s="21" t="s">
        <v>9</v>
      </c>
      <c r="C9" s="21" t="s">
        <v>0</v>
      </c>
      <c r="D9" s="21" t="s">
        <v>10</v>
      </c>
    </row>
    <row r="10" spans="1:4" x14ac:dyDescent="0.3">
      <c r="A10" s="12" t="s">
        <v>7</v>
      </c>
      <c r="B10" s="12">
        <v>12000</v>
      </c>
      <c r="C10" s="16">
        <v>870</v>
      </c>
      <c r="D10" s="13">
        <f>B10*C10</f>
        <v>10440000</v>
      </c>
    </row>
    <row r="11" spans="1:4" x14ac:dyDescent="0.3">
      <c r="A11" s="12" t="s">
        <v>14</v>
      </c>
      <c r="B11" s="12"/>
      <c r="C11" s="12"/>
      <c r="D11" s="13">
        <f>5175000*B7</f>
        <v>5400000</v>
      </c>
    </row>
    <row r="12" spans="1:4" x14ac:dyDescent="0.3">
      <c r="A12" s="12" t="s">
        <v>15</v>
      </c>
      <c r="B12" s="12">
        <f>B10</f>
        <v>12000</v>
      </c>
      <c r="C12" s="23">
        <f>D12/B12</f>
        <v>1320</v>
      </c>
      <c r="D12" s="13">
        <f>D10+D11</f>
        <v>15840000</v>
      </c>
    </row>
    <row r="13" spans="1:4" x14ac:dyDescent="0.3">
      <c r="A13" s="14" t="s">
        <v>18</v>
      </c>
      <c r="B13" s="14"/>
      <c r="C13" s="14"/>
      <c r="D13" s="15">
        <f>D11-5175000</f>
        <v>225000</v>
      </c>
    </row>
    <row r="16" spans="1:4" x14ac:dyDescent="0.3">
      <c r="A16" s="33" t="s">
        <v>20</v>
      </c>
      <c r="B16" s="32"/>
      <c r="C16" s="32"/>
      <c r="D16" s="32"/>
    </row>
    <row r="17" spans="1:4" x14ac:dyDescent="0.3">
      <c r="A17" s="5"/>
      <c r="B17" s="5"/>
      <c r="C17" s="5"/>
      <c r="D17" s="5"/>
    </row>
    <row r="18" spans="1:4" x14ac:dyDescent="0.3">
      <c r="A18" s="24" t="s">
        <v>11</v>
      </c>
      <c r="B18" s="24">
        <v>11500</v>
      </c>
      <c r="C18" s="5"/>
      <c r="D18" s="5"/>
    </row>
    <row r="19" spans="1:4" x14ac:dyDescent="0.3">
      <c r="A19" s="24" t="s">
        <v>12</v>
      </c>
      <c r="B19" s="24">
        <v>8000</v>
      </c>
      <c r="C19" s="5"/>
      <c r="D19" s="5"/>
    </row>
    <row r="20" spans="1:4" x14ac:dyDescent="0.3">
      <c r="A20" s="25" t="s">
        <v>13</v>
      </c>
      <c r="B20" s="26">
        <f>B19/B18</f>
        <v>0.69565217391304346</v>
      </c>
    </row>
    <row r="22" spans="1:4" x14ac:dyDescent="0.3">
      <c r="A22" s="1"/>
      <c r="B22" s="4" t="s">
        <v>9</v>
      </c>
      <c r="C22" s="4" t="s">
        <v>0</v>
      </c>
      <c r="D22" s="4" t="s">
        <v>10</v>
      </c>
    </row>
    <row r="23" spans="1:4" x14ac:dyDescent="0.3">
      <c r="A23" s="9" t="s">
        <v>7</v>
      </c>
      <c r="B23" s="9">
        <f>B19</f>
        <v>8000</v>
      </c>
      <c r="C23" s="10">
        <f>C10</f>
        <v>870</v>
      </c>
      <c r="D23" s="8">
        <f>B23*C23</f>
        <v>6960000</v>
      </c>
    </row>
    <row r="24" spans="1:4" x14ac:dyDescent="0.3">
      <c r="A24" s="1" t="s">
        <v>14</v>
      </c>
      <c r="B24" s="1"/>
      <c r="C24" s="1"/>
      <c r="D24" s="2">
        <f>5175000*B20</f>
        <v>3600000</v>
      </c>
    </row>
    <row r="25" spans="1:4" x14ac:dyDescent="0.3">
      <c r="A25" s="6" t="s">
        <v>15</v>
      </c>
      <c r="B25" s="6">
        <f>B23</f>
        <v>8000</v>
      </c>
      <c r="C25" s="11">
        <f>D25/B25</f>
        <v>1320</v>
      </c>
      <c r="D25" s="7">
        <f>D23+D24</f>
        <v>10560000</v>
      </c>
    </row>
    <row r="26" spans="1:4" x14ac:dyDescent="0.3">
      <c r="A26" s="34" t="s">
        <v>16</v>
      </c>
      <c r="B26" s="34"/>
      <c r="C26" s="34"/>
      <c r="D26" s="3">
        <f>D24-5175000</f>
        <v>-1575000</v>
      </c>
    </row>
  </sheetData>
  <mergeCells count="3">
    <mergeCell ref="A3:D3"/>
    <mergeCell ref="A16:D16"/>
    <mergeCell ref="A26:C2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B9AA-E586-44D2-A078-C1BD7336B15F}">
  <dimension ref="A2:H37"/>
  <sheetViews>
    <sheetView showGridLines="0" topLeftCell="A10" workbookViewId="0">
      <selection activeCell="I10" sqref="I10:I11"/>
    </sheetView>
  </sheetViews>
  <sheetFormatPr baseColWidth="10" defaultRowHeight="14.4" x14ac:dyDescent="0.3"/>
  <cols>
    <col min="1" max="1" width="38" bestFit="1" customWidth="1"/>
    <col min="3" max="3" width="21.44140625" customWidth="1"/>
    <col min="4" max="4" width="19.33203125" customWidth="1"/>
    <col min="6" max="6" width="11.6640625" bestFit="1" customWidth="1"/>
    <col min="7" max="7" width="12.77734375" bestFit="1" customWidth="1"/>
  </cols>
  <sheetData>
    <row r="2" spans="1:8" ht="15" thickBot="1" x14ac:dyDescent="0.35"/>
    <row r="3" spans="1:8" ht="31.8" thickBot="1" x14ac:dyDescent="0.35">
      <c r="A3" s="39"/>
      <c r="B3" s="40" t="s">
        <v>5</v>
      </c>
      <c r="C3" s="40" t="s">
        <v>32</v>
      </c>
      <c r="D3" s="40" t="s">
        <v>48</v>
      </c>
    </row>
    <row r="4" spans="1:8" ht="16.2" thickBot="1" x14ac:dyDescent="0.35">
      <c r="A4" s="41" t="s">
        <v>49</v>
      </c>
      <c r="B4" s="42">
        <v>6000</v>
      </c>
      <c r="C4" s="43">
        <v>15</v>
      </c>
      <c r="D4" s="43">
        <v>138600</v>
      </c>
      <c r="G4" s="35"/>
      <c r="H4" s="35"/>
    </row>
    <row r="5" spans="1:8" ht="16.2" thickBot="1" x14ac:dyDescent="0.35">
      <c r="A5" s="41" t="s">
        <v>50</v>
      </c>
      <c r="B5" s="42">
        <v>4000</v>
      </c>
      <c r="C5" s="43">
        <v>28</v>
      </c>
      <c r="D5" s="43">
        <v>92400</v>
      </c>
    </row>
    <row r="8" spans="1:8" x14ac:dyDescent="0.3">
      <c r="A8" s="44">
        <v>1</v>
      </c>
    </row>
    <row r="9" spans="1:8" x14ac:dyDescent="0.3">
      <c r="A9" s="53" t="s">
        <v>51</v>
      </c>
      <c r="B9" s="54">
        <f>15+138600/6000</f>
        <v>38.1</v>
      </c>
    </row>
    <row r="10" spans="1:8" x14ac:dyDescent="0.3">
      <c r="A10" s="53" t="s">
        <v>52</v>
      </c>
      <c r="B10" s="54">
        <f>28+92400/4000</f>
        <v>51.1</v>
      </c>
    </row>
    <row r="12" spans="1:8" ht="15" thickBot="1" x14ac:dyDescent="0.35"/>
    <row r="13" spans="1:8" ht="15" thickBot="1" x14ac:dyDescent="0.35">
      <c r="A13" s="44">
        <v>2</v>
      </c>
      <c r="B13" s="49" t="s">
        <v>49</v>
      </c>
      <c r="C13" s="48"/>
      <c r="D13" s="50"/>
      <c r="E13" s="49" t="s">
        <v>50</v>
      </c>
      <c r="F13" s="48"/>
      <c r="G13" s="50"/>
    </row>
    <row r="14" spans="1:8" ht="15" thickBot="1" x14ac:dyDescent="0.35">
      <c r="A14" s="45"/>
      <c r="B14" s="46" t="s">
        <v>9</v>
      </c>
      <c r="C14" s="46" t="s">
        <v>0</v>
      </c>
      <c r="D14" s="46" t="s">
        <v>10</v>
      </c>
      <c r="E14" s="46" t="s">
        <v>9</v>
      </c>
      <c r="F14" s="46" t="s">
        <v>0</v>
      </c>
      <c r="G14" s="46" t="s">
        <v>10</v>
      </c>
    </row>
    <row r="15" spans="1:8" ht="15" thickBot="1" x14ac:dyDescent="0.35">
      <c r="A15" s="45" t="s">
        <v>2</v>
      </c>
      <c r="B15" s="47">
        <v>5200</v>
      </c>
      <c r="C15" s="51">
        <v>15</v>
      </c>
      <c r="D15" s="51">
        <f>C15*B15</f>
        <v>78000</v>
      </c>
      <c r="E15" s="47">
        <v>4800</v>
      </c>
      <c r="F15" s="51">
        <v>28</v>
      </c>
      <c r="G15" s="51">
        <f>E15*F15</f>
        <v>134400</v>
      </c>
    </row>
    <row r="16" spans="1:8" ht="15" thickBot="1" x14ac:dyDescent="0.35">
      <c r="A16" s="45" t="s">
        <v>53</v>
      </c>
      <c r="B16" s="47"/>
      <c r="C16" s="52"/>
      <c r="D16" s="51">
        <f>D4</f>
        <v>138600</v>
      </c>
      <c r="E16" s="47"/>
      <c r="F16" s="52"/>
      <c r="G16" s="51">
        <f>D5</f>
        <v>92400</v>
      </c>
    </row>
    <row r="17" spans="1:7" ht="15" thickBot="1" x14ac:dyDescent="0.35">
      <c r="A17" s="55" t="s">
        <v>54</v>
      </c>
      <c r="B17" s="56">
        <v>5200</v>
      </c>
      <c r="C17" s="57">
        <f>D17/B17</f>
        <v>41.653846153846153</v>
      </c>
      <c r="D17" s="57">
        <f>D15+D16</f>
        <v>216600</v>
      </c>
      <c r="E17" s="56">
        <v>4800</v>
      </c>
      <c r="F17" s="57">
        <f>G17/E17</f>
        <v>47.25</v>
      </c>
      <c r="G17" s="57">
        <f>G15+G16</f>
        <v>226800</v>
      </c>
    </row>
    <row r="21" spans="1:7" x14ac:dyDescent="0.3">
      <c r="A21" s="44">
        <v>3</v>
      </c>
    </row>
    <row r="23" spans="1:7" x14ac:dyDescent="0.3">
      <c r="A23" s="1"/>
      <c r="B23" s="58" t="s">
        <v>49</v>
      </c>
      <c r="C23" s="59"/>
      <c r="D23" s="60"/>
      <c r="E23" s="58" t="s">
        <v>50</v>
      </c>
      <c r="F23" s="59"/>
      <c r="G23" s="60"/>
    </row>
    <row r="24" spans="1:7" x14ac:dyDescent="0.3">
      <c r="A24" s="1" t="s">
        <v>53</v>
      </c>
      <c r="B24" s="63">
        <f>D4</f>
        <v>138600</v>
      </c>
      <c r="C24" s="59"/>
      <c r="D24" s="60"/>
      <c r="E24" s="63">
        <f>D5</f>
        <v>92400</v>
      </c>
      <c r="F24" s="59"/>
      <c r="G24" s="60"/>
    </row>
    <row r="25" spans="1:7" x14ac:dyDescent="0.3">
      <c r="A25" s="1" t="s">
        <v>55</v>
      </c>
      <c r="B25" s="58">
        <f>B17/B4</f>
        <v>0.8666666666666667</v>
      </c>
      <c r="C25" s="59"/>
      <c r="D25" s="60"/>
      <c r="E25" s="58">
        <f>E17/B5</f>
        <v>1.2</v>
      </c>
      <c r="F25" s="59"/>
      <c r="G25" s="60"/>
    </row>
    <row r="26" spans="1:7" x14ac:dyDescent="0.3">
      <c r="A26" s="1" t="s">
        <v>41</v>
      </c>
      <c r="B26" s="63">
        <f>B24*B25</f>
        <v>120120</v>
      </c>
      <c r="C26" s="59"/>
      <c r="D26" s="60"/>
      <c r="E26" s="63">
        <f>E24*E25</f>
        <v>110880</v>
      </c>
      <c r="F26" s="59"/>
      <c r="G26" s="60"/>
    </row>
    <row r="27" spans="1:7" x14ac:dyDescent="0.3">
      <c r="B27" s="61" t="s">
        <v>49</v>
      </c>
      <c r="C27" s="61"/>
      <c r="D27" s="61"/>
      <c r="E27" s="61" t="s">
        <v>50</v>
      </c>
      <c r="F27" s="61"/>
      <c r="G27" s="61"/>
    </row>
    <row r="28" spans="1:7" x14ac:dyDescent="0.3">
      <c r="A28" s="22"/>
      <c r="B28" s="22" t="s">
        <v>9</v>
      </c>
      <c r="C28" s="22" t="s">
        <v>0</v>
      </c>
      <c r="D28" s="22" t="s">
        <v>10</v>
      </c>
      <c r="E28" s="22" t="s">
        <v>9</v>
      </c>
      <c r="F28" s="22" t="s">
        <v>0</v>
      </c>
      <c r="G28" s="22" t="s">
        <v>10</v>
      </c>
    </row>
    <row r="29" spans="1:7" x14ac:dyDescent="0.3">
      <c r="A29" s="62" t="s">
        <v>2</v>
      </c>
      <c r="B29" s="22">
        <f>B31</f>
        <v>5200</v>
      </c>
      <c r="C29" s="64">
        <f>C15</f>
        <v>15</v>
      </c>
      <c r="D29" s="64">
        <f>B29*C29</f>
        <v>78000</v>
      </c>
      <c r="E29" s="22">
        <f>E31</f>
        <v>4800</v>
      </c>
      <c r="F29" s="65">
        <f>C5</f>
        <v>28</v>
      </c>
      <c r="G29" s="65">
        <f>E29*F29</f>
        <v>134400</v>
      </c>
    </row>
    <row r="30" spans="1:7" x14ac:dyDescent="0.3">
      <c r="A30" s="62" t="s">
        <v>41</v>
      </c>
      <c r="B30" s="22"/>
      <c r="C30" s="22"/>
      <c r="D30" s="65">
        <f>B26</f>
        <v>120120</v>
      </c>
      <c r="E30" s="22">
        <f>E29</f>
        <v>4800</v>
      </c>
      <c r="F30" s="65"/>
      <c r="G30" s="65">
        <f>E26</f>
        <v>110880</v>
      </c>
    </row>
    <row r="31" spans="1:7" x14ac:dyDescent="0.3">
      <c r="A31" s="62" t="s">
        <v>54</v>
      </c>
      <c r="B31" s="22">
        <v>5200</v>
      </c>
      <c r="C31" s="66">
        <f>D31/B31</f>
        <v>38.1</v>
      </c>
      <c r="D31" s="64">
        <f>D29+D30</f>
        <v>198120</v>
      </c>
      <c r="E31" s="22">
        <v>4800</v>
      </c>
      <c r="F31" s="67">
        <f>G31/E31</f>
        <v>51.1</v>
      </c>
      <c r="G31" s="65">
        <f>G29+G30</f>
        <v>245280</v>
      </c>
    </row>
    <row r="34" spans="1:2" x14ac:dyDescent="0.3">
      <c r="A34" s="44">
        <v>4</v>
      </c>
    </row>
    <row r="36" spans="1:2" x14ac:dyDescent="0.3">
      <c r="A36" t="s">
        <v>56</v>
      </c>
      <c r="B36" s="35">
        <f>B24-B26</f>
        <v>18480</v>
      </c>
    </row>
    <row r="37" spans="1:2" x14ac:dyDescent="0.3">
      <c r="A37" t="s">
        <v>57</v>
      </c>
      <c r="B37" s="35">
        <f>E24-E26</f>
        <v>-18480</v>
      </c>
    </row>
  </sheetData>
  <mergeCells count="12">
    <mergeCell ref="B27:D27"/>
    <mergeCell ref="E27:G27"/>
    <mergeCell ref="B13:D13"/>
    <mergeCell ref="E13:G13"/>
    <mergeCell ref="B24:D24"/>
    <mergeCell ref="B25:D25"/>
    <mergeCell ref="B26:D26"/>
    <mergeCell ref="E24:G24"/>
    <mergeCell ref="E25:G25"/>
    <mergeCell ref="E26:G26"/>
    <mergeCell ref="B23:D23"/>
    <mergeCell ref="E23:G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259B-1A49-4534-A331-C0F5436352DF}">
  <dimension ref="B2:F29"/>
  <sheetViews>
    <sheetView showGridLines="0" topLeftCell="A16" zoomScale="140" zoomScaleNormal="140" workbookViewId="0">
      <selection activeCell="H15" sqref="H15"/>
    </sheetView>
  </sheetViews>
  <sheetFormatPr baseColWidth="10" defaultRowHeight="14.4" x14ac:dyDescent="0.3"/>
  <cols>
    <col min="2" max="2" width="31.109375" customWidth="1"/>
    <col min="3" max="3" width="26" customWidth="1"/>
    <col min="4" max="4" width="38.109375" customWidth="1"/>
  </cols>
  <sheetData>
    <row r="2" spans="2:6" x14ac:dyDescent="0.3">
      <c r="B2" t="s">
        <v>21</v>
      </c>
      <c r="C2">
        <v>10000</v>
      </c>
    </row>
    <row r="4" spans="2:6" x14ac:dyDescent="0.3">
      <c r="B4" s="19" t="s">
        <v>25</v>
      </c>
    </row>
    <row r="6" spans="2:6" x14ac:dyDescent="0.3">
      <c r="B6" t="s">
        <v>26</v>
      </c>
    </row>
    <row r="8" spans="2:6" x14ac:dyDescent="0.3">
      <c r="B8" s="19" t="s">
        <v>27</v>
      </c>
    </row>
    <row r="9" spans="2:6" x14ac:dyDescent="0.3">
      <c r="B9" s="12"/>
      <c r="C9" s="21" t="s">
        <v>23</v>
      </c>
      <c r="D9" s="21" t="s">
        <v>24</v>
      </c>
    </row>
    <row r="10" spans="2:6" x14ac:dyDescent="0.3">
      <c r="B10" s="12" t="s">
        <v>1</v>
      </c>
      <c r="C10" s="12">
        <v>12000</v>
      </c>
      <c r="D10" s="12">
        <v>12000</v>
      </c>
      <c r="F10" s="20" t="s">
        <v>6</v>
      </c>
    </row>
    <row r="11" spans="2:6" x14ac:dyDescent="0.3">
      <c r="B11" s="12" t="s">
        <v>2</v>
      </c>
      <c r="C11" s="29">
        <f>42*C10</f>
        <v>504000</v>
      </c>
      <c r="D11" s="29">
        <f>42*D10</f>
        <v>504000</v>
      </c>
      <c r="F11" s="20">
        <f>12000/10000</f>
        <v>1.2</v>
      </c>
    </row>
    <row r="12" spans="2:6" x14ac:dyDescent="0.3">
      <c r="B12" s="12" t="s">
        <v>17</v>
      </c>
      <c r="C12" s="30">
        <v>120000</v>
      </c>
      <c r="D12" s="30">
        <f>C12*F11</f>
        <v>144000</v>
      </c>
    </row>
    <row r="13" spans="2:6" x14ac:dyDescent="0.3">
      <c r="B13" s="12" t="s">
        <v>3</v>
      </c>
      <c r="C13" s="30">
        <f>C11+C12</f>
        <v>624000</v>
      </c>
      <c r="D13" s="30">
        <f t="shared" ref="D13" si="0">D11+D12</f>
        <v>648000</v>
      </c>
    </row>
    <row r="14" spans="2:6" x14ac:dyDescent="0.3">
      <c r="B14" s="12" t="s">
        <v>4</v>
      </c>
      <c r="C14" s="13">
        <f>70*C10</f>
        <v>840000</v>
      </c>
      <c r="D14" s="13">
        <f>70*D10</f>
        <v>840000</v>
      </c>
    </row>
    <row r="15" spans="2:6" x14ac:dyDescent="0.3">
      <c r="B15" s="14" t="s">
        <v>8</v>
      </c>
      <c r="C15" s="15">
        <f>C14-C13</f>
        <v>216000</v>
      </c>
      <c r="D15" s="15">
        <f>D14-D13</f>
        <v>192000</v>
      </c>
    </row>
    <row r="16" spans="2:6" x14ac:dyDescent="0.3">
      <c r="B16" s="14" t="s">
        <v>22</v>
      </c>
      <c r="C16" s="14"/>
      <c r="D16" s="31">
        <f>C12-D12</f>
        <v>-24000</v>
      </c>
    </row>
    <row r="18" spans="2:6" x14ac:dyDescent="0.3">
      <c r="B18" s="19" t="s">
        <v>28</v>
      </c>
    </row>
    <row r="19" spans="2:6" x14ac:dyDescent="0.3">
      <c r="B19" s="19"/>
    </row>
    <row r="20" spans="2:6" x14ac:dyDescent="0.3">
      <c r="B20" s="19" t="s">
        <v>29</v>
      </c>
    </row>
    <row r="21" spans="2:6" x14ac:dyDescent="0.3">
      <c r="B21" s="19"/>
    </row>
    <row r="22" spans="2:6" x14ac:dyDescent="0.3">
      <c r="B22" s="19" t="s">
        <v>30</v>
      </c>
    </row>
    <row r="23" spans="2:6" x14ac:dyDescent="0.3">
      <c r="B23" s="19"/>
    </row>
    <row r="24" spans="2:6" x14ac:dyDescent="0.3">
      <c r="B24" s="1"/>
      <c r="C24" s="22" t="s">
        <v>23</v>
      </c>
      <c r="D24" s="22" t="s">
        <v>24</v>
      </c>
    </row>
    <row r="25" spans="2:6" x14ac:dyDescent="0.3">
      <c r="B25" s="1" t="s">
        <v>1</v>
      </c>
      <c r="C25" s="1">
        <v>14000</v>
      </c>
      <c r="D25" s="1">
        <v>14000</v>
      </c>
      <c r="F25" s="20" t="s">
        <v>6</v>
      </c>
    </row>
    <row r="26" spans="2:6" x14ac:dyDescent="0.3">
      <c r="B26" s="27" t="s">
        <v>17</v>
      </c>
      <c r="C26" s="28">
        <v>120000</v>
      </c>
      <c r="D26" s="28">
        <f>120000*F26</f>
        <v>168000</v>
      </c>
      <c r="F26" s="20">
        <v>1.4</v>
      </c>
    </row>
    <row r="27" spans="2:6" x14ac:dyDescent="0.3">
      <c r="B27" s="12" t="s">
        <v>22</v>
      </c>
      <c r="C27" s="1"/>
      <c r="D27" s="18">
        <f>C26-D26</f>
        <v>-48000</v>
      </c>
    </row>
    <row r="29" spans="2:6" x14ac:dyDescent="0.3">
      <c r="B29" t="s">
        <v>31</v>
      </c>
      <c r="D29" s="17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8" ma:contentTypeDescription="Crée un document." ma:contentTypeScope="" ma:versionID="085791daa2454e479a0cbb291e9a901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7ec6f0850911c03cb057cc211887cfd7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845AD5-4186-4A50-B7C4-0494985724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5822F3-5441-40CF-A45C-A91ABB1E23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AD9CC-BA01-4B9C-B965-978C4E6E0B03}">
  <ds:schemaRefs>
    <ds:schemaRef ds:uri="1b6f2b70-d5a1-4544-a145-5b4293f13656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Exercice 1</vt:lpstr>
      <vt:lpstr>Exercice 2</vt:lpstr>
      <vt:lpstr>Exercice 3</vt:lpstr>
      <vt:lpstr>Exercice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 Noel</cp:lastModifiedBy>
  <dcterms:created xsi:type="dcterms:W3CDTF">2018-07-10T09:16:27Z</dcterms:created>
  <dcterms:modified xsi:type="dcterms:W3CDTF">2025-08-25T15:10:51Z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643748ac-bf52-49d5-bc2b-4fd895fd7eb5</vt:lpwstr>
  </property>
  <property fmtid="{D5CDD505-2E9C-101B-9397-08002B2CF9AE}" pid="3" name="ContentTypeId">
    <vt:lpwstr>0x01010021529F2146C75048A695AB3F03D98EF9</vt:lpwstr>
  </property>
</Properties>
</file>