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BUT/Cours BUT2/Commun/R306 Controle de gestion/R306 2024 2025/Chapitre 3 - Méthode de l'IR/"/>
    </mc:Choice>
  </mc:AlternateContent>
  <xr:revisionPtr revIDLastSave="2" documentId="8_{4B765378-EC18-4186-9689-9F0028596AA4}" xr6:coauthVersionLast="47" xr6:coauthVersionMax="47" xr10:uidLastSave="{1659DB8D-F998-4C01-9AD2-942BF8BF39DE}"/>
  <bookViews>
    <workbookView xWindow="28680" yWindow="-120" windowWidth="29040" windowHeight="15840" xr2:uid="{00000000-000D-0000-FFFF-FFFF00000000}"/>
  </bookViews>
  <sheets>
    <sheet name="Exercice 1" sheetId="4" r:id="rId1"/>
    <sheet name="Exercice 2" sheetId="3" r:id="rId2"/>
    <sheet name="Exercice 3" sheetId="8" r:id="rId3"/>
    <sheet name="Exercice 4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9" l="1"/>
  <c r="C27" i="9" s="1"/>
  <c r="C14" i="9"/>
  <c r="B14" i="9"/>
  <c r="E11" i="9"/>
  <c r="C12" i="9" s="1"/>
  <c r="C16" i="9" s="1"/>
  <c r="C11" i="9"/>
  <c r="C13" i="9" s="1"/>
  <c r="B11" i="9"/>
  <c r="B13" i="9" s="1"/>
  <c r="C15" i="9" l="1"/>
  <c r="B15" i="9"/>
  <c r="C13" i="8" l="1"/>
  <c r="D13" i="8"/>
  <c r="B13" i="8"/>
  <c r="B4" i="8"/>
  <c r="B6" i="8" s="1"/>
  <c r="B7" i="8" s="1"/>
  <c r="B14" i="8" s="1"/>
  <c r="B23" i="3"/>
  <c r="C23" i="3"/>
  <c r="D14" i="8" l="1"/>
  <c r="C14" i="8"/>
  <c r="B20" i="3" l="1"/>
  <c r="B12" i="3"/>
  <c r="B7" i="3"/>
  <c r="D11" i="3" s="1"/>
  <c r="D13" i="3" s="1"/>
  <c r="A7" i="4"/>
  <c r="F7" i="4" s="1"/>
  <c r="F21" i="4"/>
  <c r="G19" i="4"/>
  <c r="I19" i="4" s="1"/>
  <c r="I18" i="4"/>
  <c r="G15" i="4"/>
  <c r="I20" i="4" s="1"/>
  <c r="B15" i="4"/>
  <c r="D20" i="4" s="1"/>
  <c r="B19" i="4"/>
  <c r="D19" i="4" s="1"/>
  <c r="D18" i="4"/>
  <c r="G5" i="4"/>
  <c r="I5" i="4" s="1"/>
  <c r="I7" i="4" s="1"/>
  <c r="I4" i="4"/>
  <c r="B5" i="4"/>
  <c r="D5" i="4" s="1"/>
  <c r="D7" i="4" s="1"/>
  <c r="D4" i="4"/>
  <c r="D24" i="3" l="1"/>
  <c r="D26" i="3" s="1"/>
  <c r="I21" i="4"/>
  <c r="D23" i="3"/>
  <c r="D25" i="3" s="1"/>
  <c r="B25" i="3"/>
  <c r="D10" i="3"/>
  <c r="D21" i="4"/>
  <c r="G21" i="4"/>
  <c r="G22" i="4" s="1"/>
  <c r="B7" i="4"/>
  <c r="C7" i="4" s="1"/>
  <c r="D8" i="4"/>
  <c r="B8" i="4"/>
  <c r="G7" i="4"/>
  <c r="G8" i="4" s="1"/>
  <c r="I22" i="4"/>
  <c r="B21" i="4"/>
  <c r="D22" i="4"/>
  <c r="C22" i="4" s="1"/>
  <c r="I8" i="4"/>
  <c r="D12" i="3" l="1"/>
  <c r="C12" i="3" s="1"/>
  <c r="C21" i="4"/>
  <c r="H22" i="4"/>
  <c r="C25" i="3"/>
  <c r="H21" i="4"/>
  <c r="H7" i="4"/>
  <c r="C8" i="4"/>
  <c r="H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180/200</t>
        </r>
      </text>
    </comment>
    <comment ref="G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210/200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10000 * 0,9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10000 * 1,05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D2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5 175 000 * 0,6957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0" shapeId="0" xr:uid="{6089A56F-71FB-426D-91A3-BB973848DBFA}">
      <text>
        <r>
          <rPr>
            <b/>
            <sz val="9"/>
            <color indexed="81"/>
            <rFont val="Tahoma"/>
            <family val="2"/>
          </rPr>
          <t>CF réelles : 5 175 000€
CF affectées  3 600 000€
Différence d'imputation : 1 575 000€
Sous activité (malis ou cout de sous activité)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11" authorId="0" shapeId="0" xr:uid="{AF9EFA8B-B0CD-4B5D-8212-1A5C68E70D3A}">
      <text>
        <r>
          <rPr>
            <b/>
            <sz val="9"/>
            <color indexed="81"/>
            <rFont val="Tahoma"/>
            <family val="2"/>
          </rPr>
          <t>12000 * 42€  = 504 000€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 shapeId="0" xr:uid="{41B49E67-8B7E-4AD5-9470-75EBD9171B3F}">
      <text>
        <r>
          <rPr>
            <b/>
            <sz val="9"/>
            <color indexed="81"/>
            <rFont val="Tahoma"/>
            <family val="2"/>
          </rPr>
          <t>120000*1,20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<sst xmlns="http://schemas.openxmlformats.org/spreadsheetml/2006/main" count="101" uniqueCount="52">
  <si>
    <t>PU</t>
  </si>
  <si>
    <t>Quantité</t>
  </si>
  <si>
    <t>Charges variables</t>
  </si>
  <si>
    <t>TOTAL CHARGES</t>
  </si>
  <si>
    <t>CA</t>
  </si>
  <si>
    <t>Production</t>
  </si>
  <si>
    <t>CIR</t>
  </si>
  <si>
    <t>CV</t>
  </si>
  <si>
    <t>CF</t>
  </si>
  <si>
    <t>RESULTAT</t>
  </si>
  <si>
    <t>Q</t>
  </si>
  <si>
    <t>M</t>
  </si>
  <si>
    <t>HYPOTHESE 1 COUT COMPLET</t>
  </si>
  <si>
    <t>HYPOTHESE 2 COUT COMPLET</t>
  </si>
  <si>
    <t>HYPOTHESE 1 COUT I.R.</t>
  </si>
  <si>
    <t>Activité normale</t>
  </si>
  <si>
    <t>Activité Réelle</t>
  </si>
  <si>
    <t>Coefficient d'IR</t>
  </si>
  <si>
    <t>CF affectées</t>
  </si>
  <si>
    <t>HYPOTHESE 2 COUT I.R.</t>
  </si>
  <si>
    <t>COUT DE REVIENT</t>
  </si>
  <si>
    <t>Malis d'activité</t>
  </si>
  <si>
    <t>Charges fixes imputées</t>
  </si>
  <si>
    <t>Bonis de suractivité</t>
  </si>
  <si>
    <t>1 - Production de 12000 pièces</t>
  </si>
  <si>
    <t>2- Production de 8000 pièces</t>
  </si>
  <si>
    <t>1 Taux de marge de l'entreprise</t>
  </si>
  <si>
    <t>Coût de revient unitaire</t>
  </si>
  <si>
    <t xml:space="preserve">Prix de vente </t>
  </si>
  <si>
    <t>Taux de marge</t>
  </si>
  <si>
    <t>Marge</t>
  </si>
  <si>
    <t>2 - Prix de vente de Janvier, Février, Mars</t>
  </si>
  <si>
    <t>Janvier</t>
  </si>
  <si>
    <t>Février</t>
  </si>
  <si>
    <t>Mars</t>
  </si>
  <si>
    <t>Cout de revient unitaire</t>
  </si>
  <si>
    <t>Prix de vente</t>
  </si>
  <si>
    <t>3 - Politique de prix de l'entreprise ?</t>
  </si>
  <si>
    <t>Le prix de vente ne peux pas dépendre du volume de production.</t>
  </si>
  <si>
    <t>4 - Méthode de coût adaptée</t>
  </si>
  <si>
    <t>La méthode adaptée est l'imputation rationnelle des charges fixes</t>
  </si>
  <si>
    <t>ACTIVITE NORMALE</t>
  </si>
  <si>
    <t>Boni de suractivité</t>
  </si>
  <si>
    <t>ANNEE 2 - COMPTABLE</t>
  </si>
  <si>
    <t>ANNEE 2 - CONTROLEUR DE GESTION</t>
  </si>
  <si>
    <t>1 - Analyse identique en Année 1</t>
  </si>
  <si>
    <t>Car la production réelle correspond à la production normale. Donc il n'y a pas de différence d'imputation des charges fixes</t>
  </si>
  <si>
    <t>2 - Détermination du résultat de l'année 2</t>
  </si>
  <si>
    <t>3 - Analyse du contrôleur de gestion</t>
  </si>
  <si>
    <t>L'analyse est rationnelle, car dans une logique de prudence, la sur activité ne doit pas être prise en compte comme base de calcul (Prix de vente, Comission …)</t>
  </si>
  <si>
    <t>4 - Comment le contrôleur de gestion a réalisé son analyse ?</t>
  </si>
  <si>
    <t>(24000 + 48000)  = 72000€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</si>
</sst>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44" fontId="0" fillId="2" borderId="1" xfId="1" applyFont="1" applyFill="1" applyBorder="1"/>
    <xf numFmtId="44" fontId="0" fillId="4" borderId="1" xfId="1" applyFont="1" applyFill="1" applyBorder="1"/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Fill="1"/>
    <xf numFmtId="44" fontId="0" fillId="5" borderId="1" xfId="1" applyFont="1" applyFill="1" applyBorder="1"/>
    <xf numFmtId="0" fontId="0" fillId="5" borderId="1" xfId="0" applyFill="1" applyBorder="1"/>
    <xf numFmtId="44" fontId="0" fillId="5" borderId="1" xfId="0" applyNumberFormat="1" applyFill="1" applyBorder="1"/>
    <xf numFmtId="44" fontId="5" fillId="2" borderId="1" xfId="1" applyFont="1" applyFill="1" applyBorder="1"/>
    <xf numFmtId="0" fontId="0" fillId="0" borderId="1" xfId="0" applyFill="1" applyBorder="1"/>
    <xf numFmtId="44" fontId="0" fillId="0" borderId="1" xfId="1" applyFont="1" applyFill="1" applyBorder="1"/>
    <xf numFmtId="0" fontId="4" fillId="0" borderId="1" xfId="0" applyFont="1" applyFill="1" applyBorder="1"/>
    <xf numFmtId="44" fontId="4" fillId="0" borderId="1" xfId="0" applyNumberFormat="1" applyFont="1" applyFill="1" applyBorder="1"/>
    <xf numFmtId="44" fontId="0" fillId="0" borderId="1" xfId="0" applyNumberFormat="1" applyFill="1" applyBorder="1"/>
    <xf numFmtId="164" fontId="0" fillId="0" borderId="0" xfId="0" applyNumberFormat="1"/>
    <xf numFmtId="164" fontId="0" fillId="0" borderId="1" xfId="0" applyNumberFormat="1" applyBorder="1"/>
    <xf numFmtId="0" fontId="0" fillId="0" borderId="0" xfId="0" quotePrefix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4" fontId="4" fillId="0" borderId="1" xfId="1" applyFont="1" applyFill="1" applyBorder="1"/>
    <xf numFmtId="0" fontId="0" fillId="3" borderId="0" xfId="0" applyFill="1" applyAlignment="1">
      <alignment horizontal="center"/>
    </xf>
    <xf numFmtId="0" fontId="0" fillId="3" borderId="0" xfId="0" applyFill="1"/>
    <xf numFmtId="165" fontId="0" fillId="3" borderId="0" xfId="2" applyNumberFormat="1" applyFont="1" applyFill="1" applyAlignment="1">
      <alignment horizontal="center"/>
    </xf>
    <xf numFmtId="10" fontId="0" fillId="0" borderId="1" xfId="2" applyNumberFormat="1" applyFont="1" applyBorder="1"/>
    <xf numFmtId="0" fontId="0" fillId="6" borderId="1" xfId="0" applyFill="1" applyBorder="1"/>
    <xf numFmtId="164" fontId="0" fillId="6" borderId="1" xfId="0" applyNumberFormat="1" applyFill="1" applyBorder="1"/>
    <xf numFmtId="164" fontId="0" fillId="0" borderId="1" xfId="1" applyNumberFormat="1" applyFont="1" applyFill="1" applyBorder="1"/>
    <xf numFmtId="164" fontId="0" fillId="0" borderId="1" xfId="0" applyNumberFormat="1" applyFill="1" applyBorder="1"/>
    <xf numFmtId="164" fontId="4" fillId="0" borderId="1" xfId="0" applyNumberFormat="1" applyFont="1" applyFill="1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1" xfId="0" applyFill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tabSelected="1" zoomScale="150" zoomScaleNormal="150" workbookViewId="0">
      <selection activeCell="A23" sqref="A23:XFD23"/>
    </sheetView>
  </sheetViews>
  <sheetFormatPr baseColWidth="10" defaultRowHeight="15" x14ac:dyDescent="0.25"/>
  <cols>
    <col min="1" max="1" width="20.140625" customWidth="1"/>
    <col min="4" max="4" width="15.85546875" customWidth="1"/>
    <col min="5" max="5" width="7.5703125" customWidth="1"/>
    <col min="6" max="6" width="19" customWidth="1"/>
    <col min="9" max="9" width="12.7109375" bestFit="1" customWidth="1"/>
  </cols>
  <sheetData>
    <row r="1" spans="1:9" x14ac:dyDescent="0.25">
      <c r="A1" s="38" t="s">
        <v>12</v>
      </c>
      <c r="B1" s="38"/>
      <c r="C1" s="38"/>
      <c r="D1" s="38"/>
      <c r="F1" s="38" t="s">
        <v>13</v>
      </c>
      <c r="G1" s="38"/>
      <c r="H1" s="38"/>
      <c r="I1" s="38"/>
    </row>
    <row r="3" spans="1:9" x14ac:dyDescent="0.25">
      <c r="A3" s="1"/>
      <c r="B3" s="4" t="s">
        <v>10</v>
      </c>
      <c r="C3" s="4" t="s">
        <v>0</v>
      </c>
      <c r="D3" s="4" t="s">
        <v>11</v>
      </c>
      <c r="F3" s="1"/>
      <c r="G3" s="4" t="s">
        <v>10</v>
      </c>
      <c r="H3" s="4" t="s">
        <v>0</v>
      </c>
      <c r="I3" s="4" t="s">
        <v>11</v>
      </c>
    </row>
    <row r="4" spans="1:9" x14ac:dyDescent="0.25">
      <c r="A4" s="1" t="s">
        <v>4</v>
      </c>
      <c r="B4" s="1">
        <v>180</v>
      </c>
      <c r="C4" s="2">
        <v>300</v>
      </c>
      <c r="D4" s="2">
        <f>B4*C4</f>
        <v>54000</v>
      </c>
      <c r="F4" s="1" t="s">
        <v>4</v>
      </c>
      <c r="G4" s="1">
        <v>210</v>
      </c>
      <c r="H4" s="2">
        <v>300</v>
      </c>
      <c r="I4" s="2">
        <f>G4*H4</f>
        <v>63000</v>
      </c>
    </row>
    <row r="5" spans="1:9" x14ac:dyDescent="0.25">
      <c r="A5" s="1" t="s">
        <v>7</v>
      </c>
      <c r="B5" s="1">
        <f>B4</f>
        <v>180</v>
      </c>
      <c r="C5" s="2">
        <v>230</v>
      </c>
      <c r="D5" s="2">
        <f>B5*C5</f>
        <v>41400</v>
      </c>
      <c r="F5" s="1" t="s">
        <v>7</v>
      </c>
      <c r="G5" s="1">
        <f>G4</f>
        <v>210</v>
      </c>
      <c r="H5" s="2">
        <v>230</v>
      </c>
      <c r="I5" s="2">
        <f>G5*H5</f>
        <v>48300</v>
      </c>
    </row>
    <row r="6" spans="1:9" x14ac:dyDescent="0.25">
      <c r="A6" s="1" t="s">
        <v>8</v>
      </c>
      <c r="B6" s="1"/>
      <c r="C6" s="1"/>
      <c r="D6" s="2">
        <v>10000</v>
      </c>
      <c r="F6" s="1" t="s">
        <v>8</v>
      </c>
      <c r="G6" s="1"/>
      <c r="H6" s="1"/>
      <c r="I6" s="2">
        <v>10000</v>
      </c>
    </row>
    <row r="7" spans="1:9" x14ac:dyDescent="0.25">
      <c r="A7" s="6" t="str">
        <f>A21</f>
        <v>COUT DE REVIENT</v>
      </c>
      <c r="B7" s="6">
        <f>B5</f>
        <v>180</v>
      </c>
      <c r="C7" s="7">
        <f>D7/B7</f>
        <v>285.55555555555554</v>
      </c>
      <c r="D7" s="8">
        <f>D5+D6</f>
        <v>51400</v>
      </c>
      <c r="F7" s="6" t="str">
        <f>A7</f>
        <v>COUT DE REVIENT</v>
      </c>
      <c r="G7" s="6">
        <f>G5</f>
        <v>210</v>
      </c>
      <c r="H7" s="7">
        <f>I7/G7</f>
        <v>277.61904761904759</v>
      </c>
      <c r="I7" s="7">
        <f>I5+I6</f>
        <v>58300</v>
      </c>
    </row>
    <row r="8" spans="1:9" x14ac:dyDescent="0.25">
      <c r="A8" s="6" t="s">
        <v>9</v>
      </c>
      <c r="B8" s="6">
        <f>B5</f>
        <v>180</v>
      </c>
      <c r="C8" s="7">
        <f>D8/B8</f>
        <v>14.444444444444445</v>
      </c>
      <c r="D8" s="7">
        <f>D4-D5-D6</f>
        <v>2600</v>
      </c>
      <c r="F8" s="6" t="s">
        <v>9</v>
      </c>
      <c r="G8" s="6">
        <f>G7</f>
        <v>210</v>
      </c>
      <c r="H8" s="7">
        <f>I8/G8</f>
        <v>22.38095238095238</v>
      </c>
      <c r="I8" s="7">
        <f>I4-I5-I6</f>
        <v>4700</v>
      </c>
    </row>
    <row r="9" spans="1:9" x14ac:dyDescent="0.25">
      <c r="A9" s="9"/>
      <c r="B9" s="9"/>
      <c r="C9" s="10"/>
      <c r="D9" s="9"/>
      <c r="E9" s="11"/>
      <c r="F9" s="9"/>
      <c r="G9" s="9"/>
      <c r="H9" s="10"/>
      <c r="I9" s="9"/>
    </row>
    <row r="10" spans="1:9" x14ac:dyDescent="0.25">
      <c r="A10" s="9"/>
      <c r="B10" s="9"/>
      <c r="C10" s="10"/>
      <c r="D10" s="9"/>
      <c r="E10" s="11"/>
      <c r="F10" s="9"/>
      <c r="G10" s="9"/>
      <c r="H10" s="10"/>
      <c r="I10" s="9"/>
    </row>
    <row r="11" spans="1:9" x14ac:dyDescent="0.25">
      <c r="A11" s="9"/>
      <c r="B11" s="9"/>
      <c r="C11" s="10"/>
      <c r="D11" s="9"/>
      <c r="E11" s="11"/>
      <c r="F11" s="9"/>
      <c r="G11" s="9"/>
      <c r="H11" s="10"/>
      <c r="I11" s="9"/>
    </row>
    <row r="12" spans="1:9" x14ac:dyDescent="0.25">
      <c r="A12" s="38" t="s">
        <v>14</v>
      </c>
      <c r="B12" s="38"/>
      <c r="C12" s="38"/>
      <c r="D12" s="38"/>
      <c r="F12" s="38" t="s">
        <v>19</v>
      </c>
      <c r="G12" s="38"/>
      <c r="H12" s="38"/>
      <c r="I12" s="38"/>
    </row>
    <row r="13" spans="1:9" x14ac:dyDescent="0.25">
      <c r="A13" s="5" t="s">
        <v>15</v>
      </c>
      <c r="B13" s="5">
        <v>200</v>
      </c>
      <c r="C13" s="5"/>
      <c r="D13" s="5"/>
      <c r="F13" s="5" t="s">
        <v>15</v>
      </c>
      <c r="G13" s="5">
        <v>200</v>
      </c>
      <c r="H13" s="5"/>
      <c r="I13" s="5"/>
    </row>
    <row r="14" spans="1:9" x14ac:dyDescent="0.25">
      <c r="A14" s="5" t="s">
        <v>16</v>
      </c>
      <c r="B14" s="5">
        <v>180</v>
      </c>
      <c r="C14" s="5"/>
      <c r="D14" s="5"/>
      <c r="F14" s="5" t="s">
        <v>16</v>
      </c>
      <c r="G14" s="5">
        <v>210</v>
      </c>
      <c r="H14" s="5"/>
      <c r="I14" s="5"/>
    </row>
    <row r="15" spans="1:9" x14ac:dyDescent="0.25">
      <c r="A15" t="s">
        <v>17</v>
      </c>
      <c r="B15" s="24">
        <f>B14/B13</f>
        <v>0.9</v>
      </c>
      <c r="F15" t="s">
        <v>17</v>
      </c>
      <c r="G15" s="5">
        <f>G14/G13</f>
        <v>1.05</v>
      </c>
    </row>
    <row r="17" spans="1:9" x14ac:dyDescent="0.25">
      <c r="A17" s="1"/>
      <c r="B17" s="4" t="s">
        <v>10</v>
      </c>
      <c r="C17" s="4" t="s">
        <v>0</v>
      </c>
      <c r="D17" s="4" t="s">
        <v>11</v>
      </c>
      <c r="F17" s="1"/>
      <c r="G17" s="4" t="s">
        <v>10</v>
      </c>
      <c r="H17" s="4" t="s">
        <v>0</v>
      </c>
      <c r="I17" s="4" t="s">
        <v>11</v>
      </c>
    </row>
    <row r="18" spans="1:9" x14ac:dyDescent="0.25">
      <c r="A18" s="1" t="s">
        <v>4</v>
      </c>
      <c r="B18" s="1">
        <v>180</v>
      </c>
      <c r="C18" s="2">
        <v>300</v>
      </c>
      <c r="D18" s="2">
        <f>B18*C18</f>
        <v>54000</v>
      </c>
      <c r="F18" s="1" t="s">
        <v>4</v>
      </c>
      <c r="G18" s="1">
        <v>210</v>
      </c>
      <c r="H18" s="1">
        <v>300</v>
      </c>
      <c r="I18" s="2">
        <f>G18*H18</f>
        <v>63000</v>
      </c>
    </row>
    <row r="19" spans="1:9" x14ac:dyDescent="0.25">
      <c r="A19" s="1" t="s">
        <v>7</v>
      </c>
      <c r="B19" s="1">
        <f>B18</f>
        <v>180</v>
      </c>
      <c r="C19" s="2">
        <v>230</v>
      </c>
      <c r="D19" s="2">
        <f>B19*C19</f>
        <v>41400</v>
      </c>
      <c r="F19" s="1" t="s">
        <v>7</v>
      </c>
      <c r="G19" s="1">
        <f>G18</f>
        <v>210</v>
      </c>
      <c r="H19" s="1">
        <v>230</v>
      </c>
      <c r="I19" s="2">
        <f>G19*H19</f>
        <v>48300</v>
      </c>
    </row>
    <row r="20" spans="1:9" x14ac:dyDescent="0.25">
      <c r="A20" s="1" t="s">
        <v>18</v>
      </c>
      <c r="B20" s="1"/>
      <c r="C20" s="3"/>
      <c r="D20" s="2">
        <f>D6*B15</f>
        <v>9000</v>
      </c>
      <c r="F20" s="1" t="s">
        <v>18</v>
      </c>
      <c r="G20" s="1"/>
      <c r="H20" s="3"/>
      <c r="I20" s="2">
        <f>I6*G15</f>
        <v>10500</v>
      </c>
    </row>
    <row r="21" spans="1:9" x14ac:dyDescent="0.25">
      <c r="A21" s="6" t="s">
        <v>20</v>
      </c>
      <c r="B21" s="6">
        <f>B19</f>
        <v>180</v>
      </c>
      <c r="C21" s="7">
        <f>D21/B21</f>
        <v>280</v>
      </c>
      <c r="D21" s="8">
        <f>D19+D20</f>
        <v>50400</v>
      </c>
      <c r="F21" s="6" t="str">
        <f>A21</f>
        <v>COUT DE REVIENT</v>
      </c>
      <c r="G21" s="6">
        <f>G19</f>
        <v>210</v>
      </c>
      <c r="H21" s="7">
        <f>I21/G21</f>
        <v>280</v>
      </c>
      <c r="I21" s="7">
        <f>I19+I20</f>
        <v>58800</v>
      </c>
    </row>
    <row r="22" spans="1:9" x14ac:dyDescent="0.25">
      <c r="A22" s="6" t="s">
        <v>9</v>
      </c>
      <c r="B22" s="6">
        <v>180</v>
      </c>
      <c r="C22" s="7">
        <f>D22/B22</f>
        <v>20</v>
      </c>
      <c r="D22" s="7">
        <f>D18-D19-D20</f>
        <v>3600</v>
      </c>
      <c r="F22" s="6" t="s">
        <v>9</v>
      </c>
      <c r="G22" s="6">
        <f>G21</f>
        <v>210</v>
      </c>
      <c r="H22" s="7">
        <f>I22/G22</f>
        <v>20</v>
      </c>
      <c r="I22" s="7">
        <f>I18-I19-I20</f>
        <v>4200</v>
      </c>
    </row>
  </sheetData>
  <mergeCells count="4">
    <mergeCell ref="A1:D1"/>
    <mergeCell ref="F1:I1"/>
    <mergeCell ref="A12:D12"/>
    <mergeCell ref="F12:I1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26"/>
  <sheetViews>
    <sheetView showGridLines="0" zoomScale="150" zoomScaleNormal="150" workbookViewId="0">
      <selection activeCell="D18" sqref="D18"/>
    </sheetView>
  </sheetViews>
  <sheetFormatPr baseColWidth="10" defaultRowHeight="15" x14ac:dyDescent="0.25"/>
  <cols>
    <col min="1" max="1" width="20.7109375" customWidth="1"/>
    <col min="3" max="3" width="13.85546875" bestFit="1" customWidth="1"/>
    <col min="4" max="4" width="20" customWidth="1"/>
  </cols>
  <sheetData>
    <row r="3" spans="1:4" x14ac:dyDescent="0.25">
      <c r="A3" s="39" t="s">
        <v>24</v>
      </c>
      <c r="B3" s="38"/>
      <c r="C3" s="38"/>
      <c r="D3" s="38"/>
    </row>
    <row r="4" spans="1:4" x14ac:dyDescent="0.25">
      <c r="A4" s="5"/>
      <c r="B4" s="5"/>
      <c r="C4" s="5"/>
      <c r="D4" s="5"/>
    </row>
    <row r="5" spans="1:4" x14ac:dyDescent="0.25">
      <c r="A5" s="29" t="s">
        <v>15</v>
      </c>
      <c r="B5" s="29">
        <v>11500</v>
      </c>
      <c r="D5" s="5"/>
    </row>
    <row r="6" spans="1:4" x14ac:dyDescent="0.25">
      <c r="A6" s="29" t="s">
        <v>16</v>
      </c>
      <c r="B6" s="29">
        <v>12000</v>
      </c>
      <c r="D6" s="5"/>
    </row>
    <row r="7" spans="1:4" x14ac:dyDescent="0.25">
      <c r="A7" s="30" t="s">
        <v>17</v>
      </c>
      <c r="B7" s="29">
        <f>B6/B5</f>
        <v>1.0434782608695652</v>
      </c>
    </row>
    <row r="9" spans="1:4" x14ac:dyDescent="0.25">
      <c r="A9" s="16"/>
      <c r="B9" s="26" t="s">
        <v>10</v>
      </c>
      <c r="C9" s="26" t="s">
        <v>0</v>
      </c>
      <c r="D9" s="26" t="s">
        <v>11</v>
      </c>
    </row>
    <row r="10" spans="1:4" x14ac:dyDescent="0.25">
      <c r="A10" s="16" t="s">
        <v>7</v>
      </c>
      <c r="B10" s="16">
        <v>12000</v>
      </c>
      <c r="C10" s="20">
        <v>870</v>
      </c>
      <c r="D10" s="17">
        <f>B10*C10</f>
        <v>10440000</v>
      </c>
    </row>
    <row r="11" spans="1:4" x14ac:dyDescent="0.25">
      <c r="A11" s="16" t="s">
        <v>18</v>
      </c>
      <c r="B11" s="16"/>
      <c r="C11" s="16"/>
      <c r="D11" s="17">
        <f>5175000*B7</f>
        <v>5400000</v>
      </c>
    </row>
    <row r="12" spans="1:4" x14ac:dyDescent="0.25">
      <c r="A12" s="16" t="s">
        <v>20</v>
      </c>
      <c r="B12" s="16">
        <f>B10</f>
        <v>12000</v>
      </c>
      <c r="C12" s="28">
        <f>D12/B12</f>
        <v>1320</v>
      </c>
      <c r="D12" s="17">
        <f>D10+D11</f>
        <v>15840000</v>
      </c>
    </row>
    <row r="13" spans="1:4" x14ac:dyDescent="0.25">
      <c r="A13" s="18" t="s">
        <v>23</v>
      </c>
      <c r="B13" s="18"/>
      <c r="C13" s="18"/>
      <c r="D13" s="19">
        <f>D11-5175000</f>
        <v>225000</v>
      </c>
    </row>
    <row r="16" spans="1:4" x14ac:dyDescent="0.25">
      <c r="A16" s="39" t="s">
        <v>25</v>
      </c>
      <c r="B16" s="38"/>
      <c r="C16" s="38"/>
      <c r="D16" s="38"/>
    </row>
    <row r="17" spans="1:4" x14ac:dyDescent="0.25">
      <c r="A17" s="5"/>
      <c r="B17" s="5"/>
      <c r="C17" s="5"/>
      <c r="D17" s="5"/>
    </row>
    <row r="18" spans="1:4" x14ac:dyDescent="0.25">
      <c r="A18" s="29" t="s">
        <v>15</v>
      </c>
      <c r="B18" s="29">
        <v>11500</v>
      </c>
      <c r="C18" s="5"/>
      <c r="D18" s="5"/>
    </row>
    <row r="19" spans="1:4" x14ac:dyDescent="0.25">
      <c r="A19" s="29" t="s">
        <v>16</v>
      </c>
      <c r="B19" s="29">
        <v>8000</v>
      </c>
      <c r="C19" s="5"/>
      <c r="D19" s="5"/>
    </row>
    <row r="20" spans="1:4" x14ac:dyDescent="0.25">
      <c r="A20" s="30" t="s">
        <v>17</v>
      </c>
      <c r="B20" s="31">
        <f>B19/B18</f>
        <v>0.69565217391304346</v>
      </c>
    </row>
    <row r="22" spans="1:4" x14ac:dyDescent="0.25">
      <c r="A22" s="1"/>
      <c r="B22" s="4" t="s">
        <v>10</v>
      </c>
      <c r="C22" s="4" t="s">
        <v>0</v>
      </c>
      <c r="D22" s="4" t="s">
        <v>11</v>
      </c>
    </row>
    <row r="23" spans="1:4" x14ac:dyDescent="0.25">
      <c r="A23" s="13" t="s">
        <v>7</v>
      </c>
      <c r="B23" s="13">
        <f>B19</f>
        <v>8000</v>
      </c>
      <c r="C23" s="14">
        <f>C10</f>
        <v>870</v>
      </c>
      <c r="D23" s="12">
        <f>B23*C23</f>
        <v>6960000</v>
      </c>
    </row>
    <row r="24" spans="1:4" x14ac:dyDescent="0.25">
      <c r="A24" s="1" t="s">
        <v>18</v>
      </c>
      <c r="B24" s="1"/>
      <c r="C24" s="1"/>
      <c r="D24" s="2">
        <f>5175000*B20</f>
        <v>3600000</v>
      </c>
    </row>
    <row r="25" spans="1:4" x14ac:dyDescent="0.25">
      <c r="A25" s="6" t="s">
        <v>20</v>
      </c>
      <c r="B25" s="6">
        <f>B23</f>
        <v>8000</v>
      </c>
      <c r="C25" s="15">
        <f>D25/B25</f>
        <v>1320</v>
      </c>
      <c r="D25" s="7">
        <f>D23+D24</f>
        <v>10560000</v>
      </c>
    </row>
    <row r="26" spans="1:4" x14ac:dyDescent="0.25">
      <c r="A26" s="40" t="s">
        <v>21</v>
      </c>
      <c r="B26" s="40"/>
      <c r="C26" s="40"/>
      <c r="D26" s="3">
        <f>D24-5175000</f>
        <v>-1575000</v>
      </c>
    </row>
  </sheetData>
  <mergeCells count="3">
    <mergeCell ref="A3:D3"/>
    <mergeCell ref="A16:D16"/>
    <mergeCell ref="A26:C2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1B9AA-E586-44D2-A078-C1BD7336B15F}">
  <dimension ref="A2:D22"/>
  <sheetViews>
    <sheetView showGridLines="0" workbookViewId="0">
      <selection activeCell="F29" sqref="F29"/>
    </sheetView>
  </sheetViews>
  <sheetFormatPr baseColWidth="10" defaultRowHeight="15" x14ac:dyDescent="0.25"/>
  <cols>
    <col min="1" max="1" width="38" bestFit="1" customWidth="1"/>
  </cols>
  <sheetData>
    <row r="2" spans="1:4" x14ac:dyDescent="0.25">
      <c r="A2" s="23" t="s">
        <v>26</v>
      </c>
    </row>
    <row r="4" spans="1:4" x14ac:dyDescent="0.25">
      <c r="A4" s="1" t="s">
        <v>27</v>
      </c>
      <c r="B4" s="2">
        <f>165+504000/3000</f>
        <v>333</v>
      </c>
    </row>
    <row r="5" spans="1:4" x14ac:dyDescent="0.25">
      <c r="A5" s="1" t="s">
        <v>28</v>
      </c>
      <c r="B5" s="2">
        <v>450</v>
      </c>
    </row>
    <row r="6" spans="1:4" x14ac:dyDescent="0.25">
      <c r="A6" s="1" t="s">
        <v>30</v>
      </c>
      <c r="B6" s="2">
        <f>B5-B4</f>
        <v>117</v>
      </c>
    </row>
    <row r="7" spans="1:4" x14ac:dyDescent="0.25">
      <c r="A7" s="1" t="s">
        <v>29</v>
      </c>
      <c r="B7" s="32">
        <f>B6/B4</f>
        <v>0.35135135135135137</v>
      </c>
    </row>
    <row r="9" spans="1:4" x14ac:dyDescent="0.25">
      <c r="A9" s="23" t="s">
        <v>31</v>
      </c>
    </row>
    <row r="11" spans="1:4" x14ac:dyDescent="0.25">
      <c r="A11" s="1"/>
      <c r="B11" s="27" t="s">
        <v>32</v>
      </c>
      <c r="C11" s="27" t="s">
        <v>33</v>
      </c>
      <c r="D11" s="27" t="s">
        <v>34</v>
      </c>
    </row>
    <row r="12" spans="1:4" x14ac:dyDescent="0.25">
      <c r="A12" s="1" t="s">
        <v>5</v>
      </c>
      <c r="B12" s="1">
        <v>3200</v>
      </c>
      <c r="C12" s="1">
        <v>2800</v>
      </c>
      <c r="D12" s="1">
        <v>2500</v>
      </c>
    </row>
    <row r="13" spans="1:4" x14ac:dyDescent="0.25">
      <c r="A13" s="1" t="s">
        <v>35</v>
      </c>
      <c r="B13" s="2">
        <f>165+504000/B12</f>
        <v>322.5</v>
      </c>
      <c r="C13" s="2">
        <f t="shared" ref="C13:D13" si="0">165+504000/C12</f>
        <v>345</v>
      </c>
      <c r="D13" s="2">
        <f t="shared" si="0"/>
        <v>366.6</v>
      </c>
    </row>
    <row r="14" spans="1:4" x14ac:dyDescent="0.25">
      <c r="A14" s="1" t="s">
        <v>36</v>
      </c>
      <c r="B14" s="2">
        <f>B13*(1+$B$7)</f>
        <v>435.81081081081078</v>
      </c>
      <c r="C14" s="2">
        <f t="shared" ref="C14:D14" si="1">C13*(1+$B$7)</f>
        <v>466.2162162162162</v>
      </c>
      <c r="D14" s="2">
        <f t="shared" si="1"/>
        <v>495.40540540540542</v>
      </c>
    </row>
    <row r="16" spans="1:4" x14ac:dyDescent="0.25">
      <c r="A16" s="23" t="s">
        <v>37</v>
      </c>
    </row>
    <row r="18" spans="1:1" x14ac:dyDescent="0.25">
      <c r="A18" t="s">
        <v>38</v>
      </c>
    </row>
    <row r="20" spans="1:1" x14ac:dyDescent="0.25">
      <c r="A20" s="23" t="s">
        <v>39</v>
      </c>
    </row>
    <row r="22" spans="1:1" x14ac:dyDescent="0.25">
      <c r="A22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259B-1A49-4534-A331-C0F5436352DF}">
  <dimension ref="A2:E29"/>
  <sheetViews>
    <sheetView topLeftCell="A22" zoomScale="172" zoomScaleNormal="172" workbookViewId="0">
      <selection activeCell="B18" sqref="B18"/>
    </sheetView>
  </sheetViews>
  <sheetFormatPr baseColWidth="10" defaultRowHeight="15" x14ac:dyDescent="0.25"/>
  <cols>
    <col min="1" max="1" width="31.140625" customWidth="1"/>
    <col min="2" max="2" width="26" customWidth="1"/>
    <col min="3" max="3" width="38.140625" customWidth="1"/>
  </cols>
  <sheetData>
    <row r="2" spans="1:5" x14ac:dyDescent="0.25">
      <c r="A2" t="s">
        <v>41</v>
      </c>
      <c r="B2">
        <v>10000</v>
      </c>
    </row>
    <row r="4" spans="1:5" x14ac:dyDescent="0.25">
      <c r="A4" s="23" t="s">
        <v>45</v>
      </c>
    </row>
    <row r="6" spans="1:5" x14ac:dyDescent="0.25">
      <c r="A6" t="s">
        <v>46</v>
      </c>
    </row>
    <row r="8" spans="1:5" x14ac:dyDescent="0.25">
      <c r="A8" s="23" t="s">
        <v>47</v>
      </c>
    </row>
    <row r="9" spans="1:5" x14ac:dyDescent="0.25">
      <c r="A9" s="16"/>
      <c r="B9" s="26" t="s">
        <v>43</v>
      </c>
      <c r="C9" s="26" t="s">
        <v>44</v>
      </c>
    </row>
    <row r="10" spans="1:5" x14ac:dyDescent="0.25">
      <c r="A10" s="16" t="s">
        <v>1</v>
      </c>
      <c r="B10" s="16">
        <v>12000</v>
      </c>
      <c r="C10" s="16">
        <v>12000</v>
      </c>
      <c r="E10" s="25" t="s">
        <v>6</v>
      </c>
    </row>
    <row r="11" spans="1:5" x14ac:dyDescent="0.25">
      <c r="A11" s="16" t="s">
        <v>2</v>
      </c>
      <c r="B11" s="35">
        <f>42*B10</f>
        <v>504000</v>
      </c>
      <c r="C11" s="35">
        <f>42*C10</f>
        <v>504000</v>
      </c>
      <c r="E11" s="25">
        <f>12000/10000</f>
        <v>1.2</v>
      </c>
    </row>
    <row r="12" spans="1:5" x14ac:dyDescent="0.25">
      <c r="A12" s="16" t="s">
        <v>22</v>
      </c>
      <c r="B12" s="36">
        <v>120000</v>
      </c>
      <c r="C12" s="36">
        <f>B12*E11</f>
        <v>144000</v>
      </c>
    </row>
    <row r="13" spans="1:5" x14ac:dyDescent="0.25">
      <c r="A13" s="16" t="s">
        <v>3</v>
      </c>
      <c r="B13" s="36">
        <f>B11+B12</f>
        <v>624000</v>
      </c>
      <c r="C13" s="36">
        <f t="shared" ref="C13" si="0">C11+C12</f>
        <v>648000</v>
      </c>
    </row>
    <row r="14" spans="1:5" x14ac:dyDescent="0.25">
      <c r="A14" s="16" t="s">
        <v>4</v>
      </c>
      <c r="B14" s="17">
        <f>70*B10</f>
        <v>840000</v>
      </c>
      <c r="C14" s="17">
        <f>70*C10</f>
        <v>840000</v>
      </c>
    </row>
    <row r="15" spans="1:5" x14ac:dyDescent="0.25">
      <c r="A15" s="18" t="s">
        <v>9</v>
      </c>
      <c r="B15" s="19">
        <f>B14-B13</f>
        <v>216000</v>
      </c>
      <c r="C15" s="19">
        <f>C14-C13</f>
        <v>192000</v>
      </c>
    </row>
    <row r="16" spans="1:5" x14ac:dyDescent="0.25">
      <c r="A16" s="18" t="s">
        <v>42</v>
      </c>
      <c r="B16" s="18"/>
      <c r="C16" s="37">
        <f>B12-C12</f>
        <v>-24000</v>
      </c>
    </row>
    <row r="18" spans="1:5" x14ac:dyDescent="0.25">
      <c r="A18" s="23" t="s">
        <v>48</v>
      </c>
    </row>
    <row r="19" spans="1:5" x14ac:dyDescent="0.25">
      <c r="A19" s="23"/>
    </row>
    <row r="20" spans="1:5" x14ac:dyDescent="0.25">
      <c r="A20" s="23" t="s">
        <v>49</v>
      </c>
    </row>
    <row r="21" spans="1:5" x14ac:dyDescent="0.25">
      <c r="A21" s="23"/>
    </row>
    <row r="22" spans="1:5" x14ac:dyDescent="0.25">
      <c r="A22" s="23" t="s">
        <v>50</v>
      </c>
    </row>
    <row r="23" spans="1:5" x14ac:dyDescent="0.25">
      <c r="A23" s="23"/>
    </row>
    <row r="24" spans="1:5" x14ac:dyDescent="0.25">
      <c r="A24" s="1"/>
      <c r="B24" s="27" t="s">
        <v>43</v>
      </c>
      <c r="C24" s="27" t="s">
        <v>44</v>
      </c>
    </row>
    <row r="25" spans="1:5" x14ac:dyDescent="0.25">
      <c r="A25" s="1" t="s">
        <v>1</v>
      </c>
      <c r="B25" s="1">
        <v>14000</v>
      </c>
      <c r="C25" s="1">
        <v>14000</v>
      </c>
      <c r="E25" s="25" t="s">
        <v>6</v>
      </c>
    </row>
    <row r="26" spans="1:5" x14ac:dyDescent="0.25">
      <c r="A26" s="33" t="s">
        <v>22</v>
      </c>
      <c r="B26" s="34">
        <v>120000</v>
      </c>
      <c r="C26" s="34">
        <f>120000*E26</f>
        <v>168000</v>
      </c>
      <c r="E26" s="25">
        <v>1.4</v>
      </c>
    </row>
    <row r="27" spans="1:5" x14ac:dyDescent="0.25">
      <c r="A27" s="16" t="s">
        <v>42</v>
      </c>
      <c r="B27" s="1"/>
      <c r="C27" s="22">
        <f>B26-C26</f>
        <v>-48000</v>
      </c>
    </row>
    <row r="29" spans="1:5" x14ac:dyDescent="0.25">
      <c r="A29" t="s">
        <v>51</v>
      </c>
      <c r="C29" s="21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8" ma:contentTypeDescription="Crée un document." ma:contentTypeScope="" ma:versionID="085791daa2454e479a0cbb291e9a901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7ec6f0850911c03cb057cc211887cfd7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AD9CC-BA01-4B9C-B965-978C4E6E0B03}">
  <ds:schemaRefs>
    <ds:schemaRef ds:uri="http://purl.org/dc/terms/"/>
    <ds:schemaRef ds:uri="http://schemas.openxmlformats.org/package/2006/metadata/core-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845AD5-4186-4A50-B7C4-0494985724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5822F3-5441-40CF-A45C-A91ABB1E23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Exercice 1</vt:lpstr>
      <vt:lpstr>Exercice 2</vt:lpstr>
      <vt:lpstr>Exercice 3</vt:lpstr>
      <vt:lpstr>Exercice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 Noel</cp:lastModifiedBy>
  <dcterms:created xsi:type="dcterms:W3CDTF">2018-07-10T09:16:27Z</dcterms:created>
  <dcterms:modified xsi:type="dcterms:W3CDTF">2024-07-26T13:50:22Z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643748ac-bf52-49d5-bc2b-4fd895fd7eb5</vt:lpwstr>
  </property>
  <property fmtid="{D5CDD505-2E9C-101B-9397-08002B2CF9AE}" pid="3" name="ContentTypeId">
    <vt:lpwstr>0x01010021529F2146C75048A695AB3F03D98EF9</vt:lpwstr>
  </property>
</Properties>
</file>