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M41M13 - M41F13/Année 2020 2021/Thème 4 Le centre de profit et le PCI/"/>
    </mc:Choice>
  </mc:AlternateContent>
  <xr:revisionPtr revIDLastSave="1" documentId="8_{82523C4C-E5BC-4EE6-A6E8-6D77151CBE45}" xr6:coauthVersionLast="36" xr6:coauthVersionMax="36" xr10:uidLastSave="{ADB3BD9D-6CFB-4D1D-8B86-16141AB8C927}"/>
  <bookViews>
    <workbookView xWindow="0" yWindow="0" windowWidth="23040" windowHeight="9390" xr2:uid="{00000000-000D-0000-FFFF-FFFF00000000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30" i="2"/>
  <c r="G16" i="2"/>
  <c r="D22" i="2"/>
  <c r="C22" i="2"/>
  <c r="D23" i="2"/>
  <c r="C23" i="2"/>
  <c r="B23" i="2"/>
  <c r="B22" i="2"/>
  <c r="B21" i="2"/>
  <c r="J5" i="2"/>
  <c r="J4" i="2"/>
  <c r="J3" i="2"/>
  <c r="C3" i="2"/>
  <c r="B24" i="2" l="1"/>
  <c r="C24" i="2"/>
  <c r="D24" i="2"/>
  <c r="C26" i="2"/>
  <c r="B32" i="2" s="1"/>
  <c r="D34" i="2"/>
  <c r="C34" i="2"/>
  <c r="D27" i="2"/>
  <c r="B28" i="2"/>
  <c r="C16" i="2"/>
  <c r="E24" i="2" l="1"/>
  <c r="D33" i="2"/>
  <c r="D35" i="2" s="1"/>
  <c r="B34" i="2"/>
  <c r="C33" i="2"/>
  <c r="C35" i="2"/>
  <c r="D26" i="2"/>
  <c r="D28" i="2" s="1"/>
  <c r="D17" i="2"/>
  <c r="C28" i="2" l="1"/>
  <c r="B33" i="2"/>
  <c r="B35" i="2" s="1"/>
  <c r="E35" i="2" s="1"/>
  <c r="D11" i="2"/>
  <c r="C11" i="2"/>
  <c r="D10" i="2" l="1"/>
  <c r="C10" i="2"/>
  <c r="D5" i="2"/>
  <c r="B16" i="2" s="1"/>
  <c r="D16" i="2" l="1"/>
  <c r="D18" i="2" s="1"/>
  <c r="B18" i="2"/>
  <c r="B10" i="2"/>
  <c r="B11" i="2"/>
  <c r="E4" i="2"/>
  <c r="E3" i="2"/>
  <c r="C18" i="2" l="1"/>
  <c r="E5" i="2"/>
  <c r="D12" i="2"/>
  <c r="C12" i="2" l="1"/>
  <c r="G5" i="2"/>
  <c r="B12" i="2" l="1"/>
  <c r="E12" i="2" s="1"/>
</calcChain>
</file>

<file path=xl/sharedStrings.xml><?xml version="1.0" encoding="utf-8"?>
<sst xmlns="http://schemas.openxmlformats.org/spreadsheetml/2006/main" count="41" uniqueCount="22">
  <si>
    <t>TOTAL</t>
  </si>
  <si>
    <t>Repas</t>
  </si>
  <si>
    <t>CV</t>
  </si>
  <si>
    <t>QTE</t>
  </si>
  <si>
    <t>CA</t>
  </si>
  <si>
    <t>RESULTAT</t>
  </si>
  <si>
    <t>MARGES</t>
  </si>
  <si>
    <t>CHARGES F</t>
  </si>
  <si>
    <t>Charges</t>
  </si>
  <si>
    <t>CA Interne</t>
  </si>
  <si>
    <t>Résultat</t>
  </si>
  <si>
    <t>Usine</t>
  </si>
  <si>
    <t>Magasin</t>
  </si>
  <si>
    <t>Production</t>
  </si>
  <si>
    <t>Coût de revient de la production</t>
  </si>
  <si>
    <t>CF</t>
  </si>
  <si>
    <t>COUT DE REVIENT</t>
  </si>
  <si>
    <t>PCI / PV</t>
  </si>
  <si>
    <t xml:space="preserve">CA </t>
  </si>
  <si>
    <t>PCI</t>
  </si>
  <si>
    <t xml:space="preserve">Coût variable </t>
  </si>
  <si>
    <t>PCI (1,55 *1,30)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</si>
</sst>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70" formatCode="_-* #,##0.000\ &quot;€&quot;_-;\-* #,##0.0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8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44" fontId="0" fillId="2" borderId="1" xfId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  <xf numFmtId="44" fontId="4" fillId="0" borderId="1" xfId="1" applyFont="1" applyBorder="1" applyAlignment="1">
      <alignment horizontal="center"/>
    </xf>
    <xf numFmtId="44" fontId="2" fillId="2" borderId="1" xfId="1" applyNumberFormat="1" applyFont="1" applyFill="1" applyBorder="1"/>
    <xf numFmtId="44" fontId="2" fillId="2" borderId="1" xfId="1" applyFont="1" applyFill="1" applyBorder="1"/>
    <xf numFmtId="44" fontId="0" fillId="0" borderId="1" xfId="1" applyFont="1" applyFill="1" applyBorder="1"/>
    <xf numFmtId="44" fontId="5" fillId="2" borderId="1" xfId="1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44" fontId="3" fillId="0" borderId="0" xfId="0" applyNumberFormat="1" applyFont="1"/>
    <xf numFmtId="170" fontId="0" fillId="0" borderId="1" xfId="1" applyNumberFormat="1" applyFont="1" applyBorder="1"/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</xdr:row>
      <xdr:rowOff>95250</xdr:rowOff>
    </xdr:from>
    <xdr:to>
      <xdr:col>9</xdr:col>
      <xdr:colOff>609600</xdr:colOff>
      <xdr:row>27</xdr:row>
      <xdr:rowOff>180975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D99A3DD-48F7-4A54-ACC9-6C926094BFC6}"/>
            </a:ext>
          </a:extLst>
        </xdr:cNvPr>
        <xdr:cNvSpPr txBox="1"/>
      </xdr:nvSpPr>
      <xdr:spPr>
        <a:xfrm>
          <a:off x="5353050" y="4438650"/>
          <a:ext cx="331470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CV unitaire de production : -0,25€</a:t>
          </a:r>
        </a:p>
        <a:p>
          <a:r>
            <a:rPr lang="fr-FR" sz="1100"/>
            <a:t>Charges dixes de production : +4000€</a:t>
          </a:r>
        </a:p>
        <a:p>
          <a:endParaRPr lang="fr-FR" sz="1100"/>
        </a:p>
        <a:p>
          <a:r>
            <a:rPr lang="fr-FR" sz="1100"/>
            <a:t>Baisse du coput variable :</a:t>
          </a:r>
          <a:r>
            <a:rPr lang="fr-FR" sz="1100" baseline="0"/>
            <a:t> -0,25 * 16000 = -4000€</a:t>
          </a:r>
        </a:p>
        <a:p>
          <a:r>
            <a:rPr lang="fr-FR" sz="1100" baseline="0"/>
            <a:t>Augmentation des charges fixes    = +4000€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5"/>
  <sheetViews>
    <sheetView tabSelected="1" workbookViewId="0">
      <selection activeCell="A20" sqref="A20:D24"/>
    </sheetView>
  </sheetViews>
  <sheetFormatPr baseColWidth="10" defaultRowHeight="15" x14ac:dyDescent="0.25"/>
  <cols>
    <col min="1" max="1" width="18.5703125" customWidth="1"/>
    <col min="2" max="3" width="11.85546875" bestFit="1" customWidth="1"/>
    <col min="4" max="4" width="14.28515625" bestFit="1" customWidth="1"/>
    <col min="5" max="6" width="11.85546875" bestFit="1" customWidth="1"/>
    <col min="7" max="7" width="17.7109375" bestFit="1" customWidth="1"/>
  </cols>
  <sheetData>
    <row r="2" spans="1:10" x14ac:dyDescent="0.25">
      <c r="A2" s="3" t="s">
        <v>1</v>
      </c>
      <c r="B2" s="3" t="s">
        <v>4</v>
      </c>
      <c r="C2" s="3" t="s">
        <v>2</v>
      </c>
      <c r="D2" s="3" t="s">
        <v>3</v>
      </c>
      <c r="E2" s="3" t="s">
        <v>6</v>
      </c>
      <c r="F2" s="3" t="s">
        <v>7</v>
      </c>
      <c r="G2" s="3" t="s">
        <v>5</v>
      </c>
      <c r="H2" s="4"/>
    </row>
    <row r="3" spans="1:10" x14ac:dyDescent="0.25">
      <c r="A3" s="3" t="s">
        <v>12</v>
      </c>
      <c r="B3" s="3">
        <v>3.8</v>
      </c>
      <c r="C3" s="5">
        <f>1.2+(9600/16000)+1</f>
        <v>2.8</v>
      </c>
      <c r="D3" s="3">
        <v>12000</v>
      </c>
      <c r="E3" s="6">
        <f>+(B3-C3)*D3</f>
        <v>12000</v>
      </c>
      <c r="F3" s="6"/>
      <c r="G3" s="6"/>
      <c r="H3" s="4"/>
      <c r="J3">
        <f>B3*D3</f>
        <v>45600</v>
      </c>
    </row>
    <row r="4" spans="1:10" x14ac:dyDescent="0.25">
      <c r="A4" s="3" t="s">
        <v>11</v>
      </c>
      <c r="B4" s="3">
        <v>3.2</v>
      </c>
      <c r="C4" s="5">
        <v>2</v>
      </c>
      <c r="D4" s="3">
        <v>4000</v>
      </c>
      <c r="E4" s="6">
        <f>+(B4-C4)*D4</f>
        <v>4800.0000000000009</v>
      </c>
      <c r="F4" s="6"/>
      <c r="G4" s="6"/>
      <c r="H4" s="4"/>
      <c r="J4">
        <f>B4*D4</f>
        <v>12800</v>
      </c>
    </row>
    <row r="5" spans="1:10" ht="23.25" x14ac:dyDescent="0.35">
      <c r="A5" s="3" t="s">
        <v>0</v>
      </c>
      <c r="B5" s="3"/>
      <c r="C5" s="3"/>
      <c r="D5" s="3">
        <f>SUM(D3:D4)</f>
        <v>16000</v>
      </c>
      <c r="E5" s="6">
        <f>E3+E4</f>
        <v>16800</v>
      </c>
      <c r="F5" s="6">
        <v>15000</v>
      </c>
      <c r="G5" s="14">
        <f>E5-F5</f>
        <v>1800</v>
      </c>
      <c r="H5" s="4"/>
      <c r="J5">
        <f>J3+J4</f>
        <v>58400</v>
      </c>
    </row>
    <row r="8" spans="1:10" x14ac:dyDescent="0.25">
      <c r="A8" s="1"/>
      <c r="B8" s="3" t="s">
        <v>13</v>
      </c>
      <c r="C8" s="12" t="s">
        <v>12</v>
      </c>
      <c r="D8" s="12" t="s">
        <v>11</v>
      </c>
    </row>
    <row r="9" spans="1:10" x14ac:dyDescent="0.25">
      <c r="A9" s="1" t="s">
        <v>17</v>
      </c>
      <c r="B9" s="15">
        <v>2</v>
      </c>
      <c r="C9" s="13">
        <v>3.8</v>
      </c>
      <c r="D9" s="13">
        <v>3.2</v>
      </c>
    </row>
    <row r="10" spans="1:10" x14ac:dyDescent="0.25">
      <c r="A10" s="1" t="s">
        <v>8</v>
      </c>
      <c r="B10" s="2">
        <f>1.8*D5+8000</f>
        <v>36800</v>
      </c>
      <c r="C10" s="13">
        <f>D3*B9+(1*D3)+6000</f>
        <v>42000</v>
      </c>
      <c r="D10" s="13">
        <f>D4*(B9+0.2)+1000</f>
        <v>9800</v>
      </c>
    </row>
    <row r="11" spans="1:10" x14ac:dyDescent="0.25">
      <c r="A11" s="1" t="s">
        <v>9</v>
      </c>
      <c r="B11" s="2">
        <f>B9*D5</f>
        <v>32000</v>
      </c>
      <c r="C11" s="13">
        <f>B3*D3</f>
        <v>45600</v>
      </c>
      <c r="D11" s="13">
        <f>D4*B4</f>
        <v>12800</v>
      </c>
    </row>
    <row r="12" spans="1:10" x14ac:dyDescent="0.25">
      <c r="A12" s="1" t="s">
        <v>10</v>
      </c>
      <c r="B12" s="16">
        <f>B11-B10</f>
        <v>-4800</v>
      </c>
      <c r="C12" s="13">
        <f>C11-C10</f>
        <v>3600</v>
      </c>
      <c r="D12" s="13">
        <f t="shared" ref="D12" si="0">D11-D10</f>
        <v>3000</v>
      </c>
      <c r="E12" s="21">
        <f>SUM(B12:D12)</f>
        <v>1800</v>
      </c>
    </row>
    <row r="14" spans="1:10" x14ac:dyDescent="0.25">
      <c r="A14" s="7" t="s">
        <v>14</v>
      </c>
    </row>
    <row r="16" spans="1:10" ht="18.75" x14ac:dyDescent="0.3">
      <c r="A16" s="1" t="s">
        <v>2</v>
      </c>
      <c r="B16" s="1">
        <f>D5</f>
        <v>16000</v>
      </c>
      <c r="C16" s="18">
        <f>1.2+(9600/16000)</f>
        <v>1.7999999999999998</v>
      </c>
      <c r="D16" s="2">
        <f>B16*C16</f>
        <v>28799.999999999996</v>
      </c>
      <c r="F16" s="19" t="s">
        <v>19</v>
      </c>
      <c r="G16" s="20">
        <f>1.8*1.3</f>
        <v>2.3400000000000003</v>
      </c>
    </row>
    <row r="17" spans="1:8" x14ac:dyDescent="0.25">
      <c r="A17" s="1" t="s">
        <v>15</v>
      </c>
      <c r="B17" s="1"/>
      <c r="C17" s="2"/>
      <c r="D17" s="2">
        <f>8000</f>
        <v>8000</v>
      </c>
    </row>
    <row r="18" spans="1:8" x14ac:dyDescent="0.25">
      <c r="A18" s="1" t="s">
        <v>16</v>
      </c>
      <c r="B18" s="1">
        <f>B16</f>
        <v>16000</v>
      </c>
      <c r="C18" s="17">
        <f>D18/B18</f>
        <v>2.2999999999999998</v>
      </c>
      <c r="D18" s="2">
        <f>D16+D17</f>
        <v>36800</v>
      </c>
    </row>
    <row r="20" spans="1:8" x14ac:dyDescent="0.25">
      <c r="A20" s="1"/>
      <c r="B20" s="10" t="s">
        <v>13</v>
      </c>
      <c r="C20" s="10" t="s">
        <v>12</v>
      </c>
      <c r="D20" s="10" t="s">
        <v>11</v>
      </c>
    </row>
    <row r="21" spans="1:8" x14ac:dyDescent="0.25">
      <c r="A21" s="1" t="s">
        <v>17</v>
      </c>
      <c r="B21" s="11">
        <f>C16*1.3</f>
        <v>2.34</v>
      </c>
      <c r="C21" s="2">
        <v>3.8</v>
      </c>
      <c r="D21" s="2">
        <v>3.2</v>
      </c>
    </row>
    <row r="22" spans="1:8" x14ac:dyDescent="0.25">
      <c r="A22" s="1" t="s">
        <v>8</v>
      </c>
      <c r="B22" s="2">
        <f>D18</f>
        <v>36800</v>
      </c>
      <c r="C22" s="2">
        <f>(B21*12000)+(1*12000)+6000</f>
        <v>46080</v>
      </c>
      <c r="D22" s="2">
        <f>(B21*4000)+(0.2*4000)+1000</f>
        <v>11160</v>
      </c>
    </row>
    <row r="23" spans="1:8" x14ac:dyDescent="0.25">
      <c r="A23" s="1" t="s">
        <v>18</v>
      </c>
      <c r="B23" s="2">
        <f>B21*16000</f>
        <v>37440</v>
      </c>
      <c r="C23" s="2">
        <f>C21*12000</f>
        <v>45600</v>
      </c>
      <c r="D23" s="2">
        <f>4000*D21</f>
        <v>12800</v>
      </c>
    </row>
    <row r="24" spans="1:8" x14ac:dyDescent="0.25">
      <c r="A24" s="1" t="s">
        <v>10</v>
      </c>
      <c r="B24" s="16">
        <f>B23-B22</f>
        <v>640</v>
      </c>
      <c r="C24" s="16">
        <f>C23-C22</f>
        <v>-480</v>
      </c>
      <c r="D24" s="16">
        <f t="shared" ref="D24" si="1">D23-D22</f>
        <v>1640</v>
      </c>
      <c r="E24" s="21">
        <f>SUM(B24:D24)</f>
        <v>1800</v>
      </c>
    </row>
    <row r="26" spans="1:8" x14ac:dyDescent="0.25">
      <c r="A26" s="1" t="s">
        <v>2</v>
      </c>
      <c r="B26" s="1">
        <v>16000</v>
      </c>
      <c r="C26" s="11">
        <f>C16-0.25</f>
        <v>1.5499999999999998</v>
      </c>
      <c r="D26" s="2">
        <f>B26*C26</f>
        <v>24799.999999999996</v>
      </c>
    </row>
    <row r="27" spans="1:8" x14ac:dyDescent="0.25">
      <c r="A27" s="1" t="s">
        <v>15</v>
      </c>
      <c r="B27" s="1"/>
      <c r="C27" s="2"/>
      <c r="D27" s="2">
        <f>8000+4000</f>
        <v>12000</v>
      </c>
    </row>
    <row r="28" spans="1:8" x14ac:dyDescent="0.25">
      <c r="A28" s="1" t="s">
        <v>16</v>
      </c>
      <c r="B28" s="1">
        <f>B26</f>
        <v>16000</v>
      </c>
      <c r="C28" s="8">
        <f>D28/B28</f>
        <v>2.2999999999999998</v>
      </c>
      <c r="D28" s="2">
        <f>D26+D27</f>
        <v>36800</v>
      </c>
    </row>
    <row r="30" spans="1:8" x14ac:dyDescent="0.25">
      <c r="G30" s="24" t="s">
        <v>20</v>
      </c>
      <c r="H30" s="24">
        <f>1.8-0.25</f>
        <v>1.55</v>
      </c>
    </row>
    <row r="31" spans="1:8" x14ac:dyDescent="0.25">
      <c r="A31" s="1"/>
      <c r="B31" s="9" t="s">
        <v>13</v>
      </c>
      <c r="C31" s="9" t="s">
        <v>12</v>
      </c>
      <c r="D31" s="9" t="s">
        <v>11</v>
      </c>
      <c r="G31" s="23" t="s">
        <v>21</v>
      </c>
      <c r="H31" s="24">
        <f>H30*1.3</f>
        <v>2.0150000000000001</v>
      </c>
    </row>
    <row r="32" spans="1:8" x14ac:dyDescent="0.25">
      <c r="A32" s="1" t="s">
        <v>17</v>
      </c>
      <c r="B32" s="22">
        <f>C26*1.3</f>
        <v>2.0149999999999997</v>
      </c>
      <c r="C32" s="2">
        <v>3.8</v>
      </c>
      <c r="D32" s="2">
        <v>3.2</v>
      </c>
    </row>
    <row r="33" spans="1:5" x14ac:dyDescent="0.25">
      <c r="A33" s="1" t="s">
        <v>8</v>
      </c>
      <c r="B33" s="2">
        <f>D28</f>
        <v>36800</v>
      </c>
      <c r="C33" s="2">
        <f>B32*12000+(6000+1*12000)</f>
        <v>42180</v>
      </c>
      <c r="D33" s="2">
        <f>B32*4000+1000+(0.2*4000)</f>
        <v>9860</v>
      </c>
    </row>
    <row r="34" spans="1:5" x14ac:dyDescent="0.25">
      <c r="A34" s="1" t="s">
        <v>9</v>
      </c>
      <c r="B34" s="2">
        <f>B32*16000</f>
        <v>32239.999999999996</v>
      </c>
      <c r="C34" s="2">
        <f>C32*12000</f>
        <v>45600</v>
      </c>
      <c r="D34" s="2">
        <f>D32*4000</f>
        <v>12800</v>
      </c>
    </row>
    <row r="35" spans="1:5" x14ac:dyDescent="0.25">
      <c r="A35" s="1" t="s">
        <v>10</v>
      </c>
      <c r="B35" s="16">
        <f>B34-B33</f>
        <v>-4560.0000000000036</v>
      </c>
      <c r="C35" s="16">
        <f>C34-C33</f>
        <v>3420</v>
      </c>
      <c r="D35" s="16">
        <f t="shared" ref="D35" si="2">D34-D33</f>
        <v>2940</v>
      </c>
      <c r="E35" s="21">
        <f>SUM(B35:D35)</f>
        <v>1799.9999999999964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2019-03-20T09:06:11Z</dcterms:created>
  <dcterms:modified xsi:type="dcterms:W3CDTF">2021-03-16T16:04:44Z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27f5bb0e-e080-45e8-8cf7-7a4d9889adb7</vt:lpwstr>
  </property>
</Properties>
</file>