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noel\OneDrive - Universite Evry Val d'Essonne\IUT GEA\BUT\Cours BUT2\CG2P\R3 CG2P12\Chapitre 1  Les prévisions des ventes\"/>
    </mc:Choice>
  </mc:AlternateContent>
  <xr:revisionPtr revIDLastSave="14" documentId="8_{9AAF5B38-F8A3-480F-94F8-2D7A46D68F9C}" xr6:coauthVersionLast="36" xr6:coauthVersionMax="36" xr10:uidLastSave="{2DBF98A1-AA61-4647-A09A-81FB286C1C62}"/>
  <bookViews>
    <workbookView xWindow="0" yWindow="0" windowWidth="28800" windowHeight="11925" xr2:uid="{A0811D77-C486-4F25-9560-DA046D52627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38" i="1"/>
  <c r="H37" i="1"/>
  <c r="F36" i="1"/>
  <c r="I29" i="1"/>
  <c r="J29" i="1"/>
  <c r="K29" i="1"/>
  <c r="L29" i="1"/>
  <c r="M29" i="1"/>
  <c r="N29" i="1"/>
  <c r="O29" i="1"/>
  <c r="P29" i="1"/>
  <c r="Q29" i="1"/>
  <c r="H29" i="1"/>
  <c r="F45" i="1" l="1"/>
  <c r="F48" i="1" s="1"/>
  <c r="F49" i="1" s="1"/>
  <c r="F50" i="1" l="1"/>
  <c r="F47" i="1"/>
  <c r="F28" i="1" s="1"/>
  <c r="F43" i="1"/>
  <c r="F29" i="1" s="1"/>
  <c r="Q20" i="1"/>
  <c r="H12" i="1"/>
  <c r="G12" i="1"/>
  <c r="G27" i="1" s="1"/>
  <c r="F12" i="1"/>
  <c r="G29" i="1" l="1"/>
  <c r="G41" i="1"/>
  <c r="J12" i="1"/>
  <c r="J27" i="1" s="1"/>
  <c r="Q21" i="1"/>
  <c r="I28" i="1"/>
  <c r="H27" i="1"/>
  <c r="F27" i="1"/>
  <c r="F30" i="1" s="1"/>
  <c r="G28" i="1"/>
  <c r="H28" i="1"/>
  <c r="K12" i="1"/>
  <c r="I12" i="1"/>
  <c r="K28" i="1" l="1"/>
  <c r="G30" i="1"/>
  <c r="H30" i="1"/>
  <c r="J28" i="1"/>
  <c r="I27" i="1"/>
  <c r="I30" i="1" s="1"/>
  <c r="L28" i="1"/>
  <c r="K27" i="1"/>
  <c r="M12" i="1"/>
  <c r="L12" i="1"/>
  <c r="N12" i="1"/>
  <c r="Q22" i="1"/>
  <c r="J30" i="1" l="1"/>
  <c r="K30" i="1"/>
  <c r="L27" i="1"/>
  <c r="L30" i="1" s="1"/>
  <c r="M28" i="1"/>
  <c r="N27" i="1"/>
  <c r="O28" i="1"/>
  <c r="M27" i="1"/>
  <c r="M30" i="1" s="1"/>
  <c r="N28" i="1"/>
  <c r="Q12" i="1"/>
  <c r="Q27" i="1" s="1"/>
  <c r="P12" i="1"/>
  <c r="O12" i="1"/>
  <c r="N30" i="1" l="1"/>
  <c r="O27" i="1"/>
  <c r="O30" i="1" s="1"/>
  <c r="P28" i="1"/>
  <c r="Q28" i="1"/>
  <c r="P27" i="1"/>
  <c r="P30" i="1" l="1"/>
  <c r="Q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F29" authorId="0" shapeId="0" xr:uid="{D165F576-6765-4845-AA8F-FF49DD10F8C8}">
      <text>
        <r>
          <rPr>
            <b/>
            <sz val="9"/>
            <color indexed="81"/>
            <rFont val="Tahoma"/>
            <family val="2"/>
          </rPr>
          <t>807300 + 265500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0" shapeId="0" xr:uid="{188FEB25-F657-42CE-B345-34A32C71465A}">
      <text>
        <r>
          <rPr>
            <b/>
            <sz val="9"/>
            <color indexed="81"/>
            <rFont val="Tahoma"/>
            <family val="2"/>
          </rPr>
          <t>CA de décembre payé en février : 796500€
CA de janvier payé en février : (1075000*1,20) * 50% * 25% : 161 100€</t>
        </r>
      </text>
    </comment>
  </commentList>
</comments>
</file>

<file path=xl/sharedStrings.xml><?xml version="1.0" encoding="utf-8"?>
<sst xmlns="http://schemas.openxmlformats.org/spreadsheetml/2006/main" count="72" uniqueCount="50">
  <si>
    <t>Type de clients</t>
  </si>
  <si>
    <t>Particuliers</t>
  </si>
  <si>
    <t>Petits commerces</t>
  </si>
  <si>
    <t>Grandes surfaces</t>
  </si>
  <si>
    <t>Comptant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</si>
  <si>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</si>
  <si>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</si>
  <si>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</si>
  <si>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</si>
  <si>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</si>
  <si>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</si>
  <si>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</si>
  <si>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</si>
  <si>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</si>
  <si>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</si>
  <si>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</si>
  <si>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</si>
  <si>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CA HT</t>
  </si>
  <si>
    <t>Créances au 31/12/2022</t>
  </si>
  <si>
    <t>Paiement en janvier</t>
  </si>
  <si>
    <t>Mois</t>
  </si>
  <si>
    <t>Ventes</t>
  </si>
  <si>
    <t>Prix par trimestre</t>
  </si>
  <si>
    <t>BUDGET DES VENTES</t>
  </si>
  <si>
    <t>Répartition du CA</t>
  </si>
  <si>
    <t>30 jours</t>
  </si>
  <si>
    <t>60 jours</t>
  </si>
  <si>
    <t>80% du CA TTC de Décembre</t>
  </si>
  <si>
    <t>100% du CA TTC de Décembre</t>
  </si>
  <si>
    <t>Paiement en février</t>
  </si>
  <si>
    <t>BUDGET DES ENCAISSEMENTS</t>
  </si>
  <si>
    <t>Paiement en janvier concerne les GS</t>
  </si>
  <si>
    <t>=2124000*0,5</t>
  </si>
  <si>
    <t>=2124000*0,3</t>
  </si>
  <si>
    <t>=1062000*0,25</t>
  </si>
  <si>
    <t>=1062000*0,75</t>
  </si>
  <si>
    <t>TOTAL</t>
  </si>
  <si>
    <t xml:space="preserve">Créances restantes provenant du CA de novembre 2022   </t>
  </si>
  <si>
    <t>: 807 300€</t>
  </si>
  <si>
    <t>Créances restantes provenant du CA de décembre 2022</t>
  </si>
  <si>
    <t>: 1 699 200€</t>
  </si>
  <si>
    <t>-&gt;  Janvier des GS</t>
  </si>
  <si>
    <t>-&gt;  Janvier des PC</t>
  </si>
  <si>
    <t>-&gt;  Février des GS</t>
  </si>
  <si>
    <t>CA TTC de décembre (1 699 200 / 0,80)</t>
  </si>
  <si>
    <t>Particulier</t>
  </si>
  <si>
    <t>PC</t>
  </si>
  <si>
    <t>GS</t>
  </si>
  <si>
    <t>Janvier (265 500)</t>
  </si>
  <si>
    <t>Février (796500)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</si>
</sst>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206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6" fontId="0" fillId="0" borderId="0" xfId="0" applyNumberFormat="1"/>
    <xf numFmtId="0" fontId="0" fillId="0" borderId="0" xfId="0" quotePrefix="1"/>
    <xf numFmtId="0" fontId="0" fillId="0" borderId="1" xfId="0" applyBorder="1"/>
    <xf numFmtId="6" fontId="0" fillId="0" borderId="1" xfId="0" applyNumberFormat="1" applyBorder="1"/>
    <xf numFmtId="44" fontId="0" fillId="0" borderId="0" xfId="0" applyNumberFormat="1"/>
    <xf numFmtId="44" fontId="2" fillId="0" borderId="0" xfId="0" applyNumberFormat="1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9" fontId="0" fillId="0" borderId="1" xfId="0" applyNumberFormat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44" fontId="4" fillId="0" borderId="1" xfId="1" applyFont="1" applyBorder="1"/>
    <xf numFmtId="44" fontId="4" fillId="0" borderId="1" xfId="1" applyFont="1" applyFill="1" applyBorder="1"/>
    <xf numFmtId="8" fontId="0" fillId="0" borderId="1" xfId="0" applyNumberFormat="1" applyBorder="1"/>
    <xf numFmtId="8" fontId="4" fillId="0" borderId="1" xfId="0" applyNumberFormat="1" applyFont="1" applyBorder="1"/>
    <xf numFmtId="0" fontId="0" fillId="3" borderId="0" xfId="0" applyFill="1"/>
    <xf numFmtId="44" fontId="0" fillId="3" borderId="0" xfId="1" applyFont="1" applyFill="1"/>
    <xf numFmtId="44" fontId="4" fillId="2" borderId="1" xfId="1" applyFont="1" applyFill="1" applyBorder="1"/>
    <xf numFmtId="44" fontId="2" fillId="3" borderId="0" xfId="1" applyFont="1" applyFill="1"/>
    <xf numFmtId="44" fontId="7" fillId="0" borderId="0" xfId="0" applyNumberFormat="1" applyFont="1"/>
    <xf numFmtId="44" fontId="7" fillId="2" borderId="1" xfId="1" applyFont="1" applyFill="1" applyBorder="1"/>
    <xf numFmtId="44" fontId="0" fillId="4" borderId="1" xfId="0" applyNumberFormat="1" applyFill="1" applyBorder="1"/>
    <xf numFmtId="0" fontId="0" fillId="0" borderId="1" xfId="0" applyFill="1" applyBorder="1"/>
    <xf numFmtId="0" fontId="0" fillId="0" borderId="0" xfId="0" applyBorder="1"/>
    <xf numFmtId="9" fontId="0" fillId="0" borderId="0" xfId="0" applyNumberFormat="1" applyBorder="1"/>
    <xf numFmtId="8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5" borderId="0" xfId="0" applyFont="1" applyFill="1" applyAlignment="1">
      <alignment vertical="center"/>
    </xf>
    <xf numFmtId="9" fontId="0" fillId="5" borderId="1" xfId="0" applyNumberFormat="1" applyFill="1" applyBorder="1"/>
    <xf numFmtId="9" fontId="0" fillId="0" borderId="0" xfId="0" applyNumberFormat="1"/>
    <xf numFmtId="0" fontId="0" fillId="2" borderId="0" xfId="0" applyFill="1"/>
    <xf numFmtId="0" fontId="8" fillId="6" borderId="0" xfId="0" applyFont="1" applyFill="1" applyAlignment="1">
      <alignment vertical="center"/>
    </xf>
    <xf numFmtId="0" fontId="0" fillId="6" borderId="0" xfId="0" quotePrefix="1" applyFill="1"/>
    <xf numFmtId="0" fontId="0" fillId="6" borderId="0" xfId="0" applyFill="1"/>
    <xf numFmtId="44" fontId="4" fillId="6" borderId="1" xfId="0" applyNumberFormat="1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D7267-3A8A-4068-8535-352BD0C4E0C9}">
  <dimension ref="A1:Q50"/>
  <sheetViews>
    <sheetView showGridLines="0" tabSelected="1" topLeftCell="A20" zoomScale="140" zoomScaleNormal="140" workbookViewId="0">
      <selection activeCell="F29" sqref="F29"/>
    </sheetView>
  </sheetViews>
  <sheetFormatPr baseColWidth="10" defaultRowHeight="15" x14ac:dyDescent="0.25"/>
  <cols>
    <col min="1" max="1" width="6.5703125" customWidth="1"/>
    <col min="2" max="2" width="8.7109375" customWidth="1"/>
    <col min="3" max="4" width="4.5703125" customWidth="1"/>
    <col min="5" max="5" width="24.5703125" customWidth="1"/>
    <col min="6" max="6" width="15.42578125" bestFit="1" customWidth="1"/>
    <col min="7" max="7" width="20.140625" customWidth="1"/>
    <col min="8" max="17" width="15.42578125" bestFit="1" customWidth="1"/>
  </cols>
  <sheetData>
    <row r="1" spans="1:17" x14ac:dyDescent="0.25">
      <c r="J1" s="2"/>
      <c r="P1" s="2"/>
    </row>
    <row r="2" spans="1:17" x14ac:dyDescent="0.25">
      <c r="A2" s="8" t="s">
        <v>20</v>
      </c>
      <c r="B2" s="8" t="s">
        <v>21</v>
      </c>
    </row>
    <row r="3" spans="1:17" x14ac:dyDescent="0.25">
      <c r="A3" s="7">
        <v>1</v>
      </c>
      <c r="B3" s="7">
        <v>3580</v>
      </c>
    </row>
    <row r="4" spans="1:17" x14ac:dyDescent="0.25">
      <c r="A4" s="7">
        <v>2</v>
      </c>
      <c r="B4" s="7">
        <v>5283</v>
      </c>
    </row>
    <row r="5" spans="1:17" x14ac:dyDescent="0.25">
      <c r="A5" s="7">
        <v>3</v>
      </c>
      <c r="B5" s="7">
        <v>7344</v>
      </c>
      <c r="Q5" s="1"/>
    </row>
    <row r="6" spans="1:17" x14ac:dyDescent="0.25">
      <c r="A6" s="7">
        <v>4</v>
      </c>
      <c r="B6" s="7">
        <v>4029</v>
      </c>
      <c r="Q6" s="1"/>
    </row>
    <row r="7" spans="1:17" x14ac:dyDescent="0.25">
      <c r="A7" s="7">
        <v>5</v>
      </c>
      <c r="B7" s="7">
        <v>6859</v>
      </c>
      <c r="Q7" s="1"/>
    </row>
    <row r="8" spans="1:17" x14ac:dyDescent="0.25">
      <c r="A8" s="7">
        <v>6</v>
      </c>
      <c r="B8" s="7">
        <v>5941</v>
      </c>
      <c r="Q8" s="1"/>
    </row>
    <row r="9" spans="1:17" x14ac:dyDescent="0.25">
      <c r="A9" s="7">
        <v>7</v>
      </c>
      <c r="B9" s="7">
        <v>7145</v>
      </c>
    </row>
    <row r="10" spans="1:17" x14ac:dyDescent="0.25">
      <c r="A10" s="7">
        <v>8</v>
      </c>
      <c r="B10" s="7">
        <v>5224</v>
      </c>
      <c r="E10" s="28" t="s">
        <v>23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7" x14ac:dyDescent="0.25">
      <c r="A11" s="7">
        <v>9</v>
      </c>
      <c r="B11" s="7">
        <v>4702</v>
      </c>
      <c r="E11" s="3"/>
      <c r="F11" s="3" t="s">
        <v>5</v>
      </c>
      <c r="G11" s="3" t="s">
        <v>6</v>
      </c>
      <c r="H11" s="3" t="s">
        <v>7</v>
      </c>
      <c r="I11" s="3" t="s">
        <v>8</v>
      </c>
      <c r="J11" s="3" t="s">
        <v>9</v>
      </c>
      <c r="K11" s="3" t="s">
        <v>10</v>
      </c>
      <c r="L11" s="3" t="s">
        <v>11</v>
      </c>
      <c r="M11" s="3" t="s">
        <v>12</v>
      </c>
      <c r="N11" s="3" t="s">
        <v>13</v>
      </c>
      <c r="O11" s="3" t="s">
        <v>14</v>
      </c>
      <c r="P11" s="3" t="s">
        <v>15</v>
      </c>
      <c r="Q11" s="3" t="s">
        <v>16</v>
      </c>
    </row>
    <row r="12" spans="1:17" x14ac:dyDescent="0.25">
      <c r="A12" s="7">
        <v>10</v>
      </c>
      <c r="B12" s="7">
        <v>5553</v>
      </c>
      <c r="E12" s="3" t="s">
        <v>17</v>
      </c>
      <c r="F12" s="4">
        <f>B3*Q19</f>
        <v>1074000</v>
      </c>
      <c r="G12" s="4">
        <f>Q19*B4</f>
        <v>1584900</v>
      </c>
      <c r="H12" s="4">
        <f>Q19*B5</f>
        <v>2203200</v>
      </c>
      <c r="I12" s="4">
        <f>B6*Q20</f>
        <v>1232874</v>
      </c>
      <c r="J12" s="4">
        <f>Q20*B7</f>
        <v>2098854</v>
      </c>
      <c r="K12" s="4">
        <f>Q20*B8</f>
        <v>1817946</v>
      </c>
      <c r="L12" s="4">
        <f>B9*Q21</f>
        <v>2077051.5</v>
      </c>
      <c r="M12" s="4">
        <f>Q21*B10</f>
        <v>1518616.8</v>
      </c>
      <c r="N12" s="4">
        <f>Q21*B11</f>
        <v>1366871.4</v>
      </c>
      <c r="O12" s="4">
        <f>Q22*B12</f>
        <v>1630399.6709999999</v>
      </c>
      <c r="P12" s="4">
        <f>Q22*B13</f>
        <v>1761641.9999999998</v>
      </c>
      <c r="Q12" s="4">
        <f>Q22*B14</f>
        <v>1013237.7569999999</v>
      </c>
    </row>
    <row r="13" spans="1:17" x14ac:dyDescent="0.25">
      <c r="A13" s="7">
        <v>11</v>
      </c>
      <c r="B13" s="7">
        <v>6000</v>
      </c>
    </row>
    <row r="14" spans="1:17" x14ac:dyDescent="0.25">
      <c r="A14" s="7">
        <v>12</v>
      </c>
      <c r="B14" s="7">
        <v>3451</v>
      </c>
    </row>
    <row r="16" spans="1:17" ht="30" x14ac:dyDescent="0.25">
      <c r="E16" s="7" t="s">
        <v>0</v>
      </c>
      <c r="F16" s="11" t="s">
        <v>24</v>
      </c>
      <c r="G16" s="7" t="s">
        <v>4</v>
      </c>
      <c r="H16" s="7" t="s">
        <v>25</v>
      </c>
      <c r="I16" s="7" t="s">
        <v>26</v>
      </c>
    </row>
    <row r="17" spans="5:17" x14ac:dyDescent="0.25">
      <c r="E17" s="3" t="s">
        <v>1</v>
      </c>
      <c r="F17" s="9">
        <v>0.2</v>
      </c>
      <c r="G17" s="9">
        <v>1</v>
      </c>
      <c r="H17" s="3"/>
      <c r="I17" s="3"/>
    </row>
    <row r="18" spans="5:17" x14ac:dyDescent="0.25">
      <c r="E18" s="3" t="s">
        <v>2</v>
      </c>
      <c r="F18" s="9">
        <v>0.3</v>
      </c>
      <c r="G18" s="3"/>
      <c r="H18" s="31">
        <v>1</v>
      </c>
      <c r="I18" s="3"/>
      <c r="P18" s="27" t="s">
        <v>22</v>
      </c>
      <c r="Q18" s="27"/>
    </row>
    <row r="19" spans="5:17" x14ac:dyDescent="0.25">
      <c r="E19" s="3" t="s">
        <v>3</v>
      </c>
      <c r="F19" s="9">
        <v>0.5</v>
      </c>
      <c r="G19" s="3"/>
      <c r="H19" s="31">
        <v>0.25</v>
      </c>
      <c r="I19" s="9">
        <v>0.75</v>
      </c>
      <c r="P19" s="10">
        <v>1</v>
      </c>
      <c r="Q19" s="26">
        <v>300</v>
      </c>
    </row>
    <row r="20" spans="5:17" x14ac:dyDescent="0.25">
      <c r="E20" s="24"/>
      <c r="F20" s="25"/>
      <c r="G20" s="24"/>
      <c r="H20" s="25"/>
      <c r="I20" s="25"/>
      <c r="P20" s="10">
        <v>2</v>
      </c>
      <c r="Q20" s="14">
        <f>Q19*1.02</f>
        <v>306</v>
      </c>
    </row>
    <row r="21" spans="5:17" x14ac:dyDescent="0.25">
      <c r="E21" s="24"/>
      <c r="F21" s="25"/>
      <c r="G21" s="24"/>
      <c r="H21" s="25"/>
      <c r="I21" s="25"/>
      <c r="P21" s="10">
        <v>3</v>
      </c>
      <c r="Q21" s="14">
        <f>Q20*0.95</f>
        <v>290.7</v>
      </c>
    </row>
    <row r="22" spans="5:17" x14ac:dyDescent="0.25">
      <c r="E22" s="24"/>
      <c r="F22" s="25"/>
      <c r="G22" s="24"/>
      <c r="H22" s="25"/>
      <c r="I22" s="25"/>
      <c r="P22" s="10">
        <v>4</v>
      </c>
      <c r="Q22" s="14">
        <f>Q21*1.01</f>
        <v>293.60699999999997</v>
      </c>
    </row>
    <row r="25" spans="5:17" x14ac:dyDescent="0.25">
      <c r="E25" s="28" t="s">
        <v>30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5:17" x14ac:dyDescent="0.25">
      <c r="E26" s="3"/>
      <c r="F26" s="3" t="s">
        <v>5</v>
      </c>
      <c r="G26" s="3" t="s">
        <v>6</v>
      </c>
      <c r="H26" s="3" t="s">
        <v>7</v>
      </c>
      <c r="I26" s="3" t="s">
        <v>8</v>
      </c>
      <c r="J26" s="3" t="s">
        <v>9</v>
      </c>
      <c r="K26" s="3" t="s">
        <v>10</v>
      </c>
      <c r="L26" s="3" t="s">
        <v>11</v>
      </c>
      <c r="M26" s="3" t="s">
        <v>12</v>
      </c>
      <c r="N26" s="3" t="s">
        <v>13</v>
      </c>
      <c r="O26" s="3" t="s">
        <v>14</v>
      </c>
      <c r="P26" s="3" t="s">
        <v>15</v>
      </c>
      <c r="Q26" s="3" t="s">
        <v>16</v>
      </c>
    </row>
    <row r="27" spans="5:17" x14ac:dyDescent="0.25">
      <c r="E27" s="3" t="s">
        <v>1</v>
      </c>
      <c r="F27" s="12">
        <f>+F12*$F$17*1.2*$G$17</f>
        <v>257760</v>
      </c>
      <c r="G27" s="12">
        <f>+G12*1.2*F17</f>
        <v>380376</v>
      </c>
      <c r="H27" s="12">
        <f t="shared" ref="H27:Q27" si="0">+H12*$F$17*1.2*$G$17</f>
        <v>528768</v>
      </c>
      <c r="I27" s="12">
        <f t="shared" si="0"/>
        <v>295889.76</v>
      </c>
      <c r="J27" s="12">
        <f t="shared" si="0"/>
        <v>503724.96</v>
      </c>
      <c r="K27" s="12">
        <f t="shared" si="0"/>
        <v>436307.04</v>
      </c>
      <c r="L27" s="12">
        <f t="shared" si="0"/>
        <v>498492.36000000004</v>
      </c>
      <c r="M27" s="12">
        <f t="shared" si="0"/>
        <v>364468.03200000006</v>
      </c>
      <c r="N27" s="12">
        <f t="shared" si="0"/>
        <v>328049.13599999994</v>
      </c>
      <c r="O27" s="12">
        <f t="shared" si="0"/>
        <v>391295.92103999999</v>
      </c>
      <c r="P27" s="12">
        <f t="shared" si="0"/>
        <v>422794.07999999996</v>
      </c>
      <c r="Q27" s="12">
        <f t="shared" si="0"/>
        <v>243177.06167999998</v>
      </c>
    </row>
    <row r="28" spans="5:17" x14ac:dyDescent="0.25">
      <c r="E28" s="3" t="s">
        <v>2</v>
      </c>
      <c r="F28" s="18">
        <f>F47</f>
        <v>637200</v>
      </c>
      <c r="G28" s="13">
        <f t="shared" ref="G28:Q28" si="1">+F12*$F$18*1.2*$H$18</f>
        <v>386640</v>
      </c>
      <c r="H28" s="12">
        <f t="shared" si="1"/>
        <v>570564</v>
      </c>
      <c r="I28" s="12">
        <f t="shared" si="1"/>
        <v>793152</v>
      </c>
      <c r="J28" s="12">
        <f t="shared" si="1"/>
        <v>443834.64</v>
      </c>
      <c r="K28" s="12">
        <f t="shared" si="1"/>
        <v>755587.44</v>
      </c>
      <c r="L28" s="12">
        <f t="shared" si="1"/>
        <v>654460.55999999994</v>
      </c>
      <c r="M28" s="12">
        <f t="shared" si="1"/>
        <v>747738.53999999992</v>
      </c>
      <c r="N28" s="12">
        <f t="shared" si="1"/>
        <v>546702.04799999995</v>
      </c>
      <c r="O28" s="12">
        <f t="shared" si="1"/>
        <v>492073.70399999997</v>
      </c>
      <c r="P28" s="12">
        <f t="shared" si="1"/>
        <v>586943.88155999989</v>
      </c>
      <c r="Q28" s="12">
        <f t="shared" si="1"/>
        <v>634191.11999999976</v>
      </c>
    </row>
    <row r="29" spans="5:17" x14ac:dyDescent="0.25">
      <c r="E29" s="3" t="s">
        <v>3</v>
      </c>
      <c r="F29" s="37">
        <f>F43+F49</f>
        <v>1072800</v>
      </c>
      <c r="G29" s="21">
        <f>+F12*F19*1.2*$H$19+F50</f>
        <v>957600</v>
      </c>
      <c r="H29" s="15">
        <f>(F12*$F$19*1.2*$I$19)+(G12*$F$19*1.2*$H$19)</f>
        <v>721035</v>
      </c>
      <c r="I29" s="15">
        <f t="shared" ref="I29:Q29" si="2">(G12*$F$19*1.2*$I$19)+(H12*$F$19*1.2*$H$19)</f>
        <v>1043685</v>
      </c>
      <c r="J29" s="15">
        <f t="shared" si="2"/>
        <v>1176371.1000000001</v>
      </c>
      <c r="K29" s="15">
        <f t="shared" si="2"/>
        <v>869621.4</v>
      </c>
      <c r="L29" s="15">
        <f t="shared" si="2"/>
        <v>1217176.2</v>
      </c>
      <c r="M29" s="15">
        <f t="shared" si="2"/>
        <v>1129633.4249999998</v>
      </c>
      <c r="N29" s="15">
        <f t="shared" si="2"/>
        <v>1162465.6949999998</v>
      </c>
      <c r="O29" s="15">
        <f t="shared" si="2"/>
        <v>888408.2699999999</v>
      </c>
      <c r="P29" s="15">
        <f t="shared" si="2"/>
        <v>859652.0806499999</v>
      </c>
      <c r="Q29" s="15">
        <f t="shared" si="2"/>
        <v>997926.15194999974</v>
      </c>
    </row>
    <row r="30" spans="5:17" x14ac:dyDescent="0.25">
      <c r="E30" s="23" t="s">
        <v>36</v>
      </c>
      <c r="F30" s="22">
        <f>SUM(F27:F29)</f>
        <v>1967760</v>
      </c>
      <c r="G30" s="22">
        <f t="shared" ref="G30:Q30" si="3">SUM(G27:G29)</f>
        <v>1724616</v>
      </c>
      <c r="H30" s="22">
        <f t="shared" si="3"/>
        <v>1820367</v>
      </c>
      <c r="I30" s="22">
        <f t="shared" si="3"/>
        <v>2132726.7599999998</v>
      </c>
      <c r="J30" s="22">
        <f t="shared" si="3"/>
        <v>2123930.7000000002</v>
      </c>
      <c r="K30" s="22">
        <f t="shared" si="3"/>
        <v>2061515.88</v>
      </c>
      <c r="L30" s="22">
        <f t="shared" si="3"/>
        <v>2370129.12</v>
      </c>
      <c r="M30" s="22">
        <f t="shared" si="3"/>
        <v>2241839.9969999995</v>
      </c>
      <c r="N30" s="22">
        <f t="shared" si="3"/>
        <v>2037216.8789999997</v>
      </c>
      <c r="O30" s="22">
        <f t="shared" si="3"/>
        <v>1771777.8950399999</v>
      </c>
      <c r="P30" s="22">
        <f t="shared" si="3"/>
        <v>1869390.0422099996</v>
      </c>
      <c r="Q30" s="22">
        <f t="shared" si="3"/>
        <v>1875294.3336299993</v>
      </c>
    </row>
    <row r="33" spans="1:10" x14ac:dyDescent="0.25">
      <c r="A33" s="29" t="s">
        <v>37</v>
      </c>
      <c r="B33" s="29"/>
      <c r="C33" s="29"/>
      <c r="D33" s="29"/>
      <c r="E33" s="29"/>
      <c r="F33" s="34" t="s">
        <v>38</v>
      </c>
      <c r="G33" s="35" t="s">
        <v>41</v>
      </c>
    </row>
    <row r="34" spans="1:10" x14ac:dyDescent="0.25">
      <c r="A34" s="29" t="s">
        <v>39</v>
      </c>
      <c r="B34" s="29"/>
      <c r="C34" s="29"/>
      <c r="D34" s="29"/>
      <c r="E34" s="29"/>
      <c r="F34" s="30" t="s">
        <v>40</v>
      </c>
      <c r="G34" s="2" t="s">
        <v>42</v>
      </c>
    </row>
    <row r="35" spans="1:10" x14ac:dyDescent="0.25">
      <c r="G35" s="2" t="s">
        <v>43</v>
      </c>
    </row>
    <row r="36" spans="1:10" x14ac:dyDescent="0.25">
      <c r="B36" t="s">
        <v>44</v>
      </c>
      <c r="F36">
        <f>1699200/0.8</f>
        <v>2124000</v>
      </c>
    </row>
    <row r="37" spans="1:10" x14ac:dyDescent="0.25">
      <c r="F37" s="32">
        <v>0.2</v>
      </c>
      <c r="G37" t="s">
        <v>45</v>
      </c>
      <c r="H37">
        <f>F36*F37</f>
        <v>424800</v>
      </c>
      <c r="I37" t="s">
        <v>16</v>
      </c>
    </row>
    <row r="38" spans="1:10" x14ac:dyDescent="0.25">
      <c r="F38" s="32">
        <v>0.3</v>
      </c>
      <c r="G38" t="s">
        <v>46</v>
      </c>
      <c r="H38" s="33">
        <f>F38*F36</f>
        <v>637200</v>
      </c>
      <c r="I38" s="33" t="s">
        <v>5</v>
      </c>
    </row>
    <row r="39" spans="1:10" x14ac:dyDescent="0.25">
      <c r="F39" s="32">
        <v>0.5</v>
      </c>
      <c r="G39" t="s">
        <v>47</v>
      </c>
      <c r="H39">
        <f>F39*F36</f>
        <v>1062000</v>
      </c>
      <c r="I39" s="36" t="s">
        <v>48</v>
      </c>
      <c r="J39" t="s">
        <v>49</v>
      </c>
    </row>
    <row r="41" spans="1:10" x14ac:dyDescent="0.25">
      <c r="E41" t="s">
        <v>18</v>
      </c>
      <c r="G41" s="1">
        <f>F12*1.2*0.5*0.25</f>
        <v>161100</v>
      </c>
    </row>
    <row r="43" spans="1:10" x14ac:dyDescent="0.25">
      <c r="E43" s="16" t="s">
        <v>15</v>
      </c>
      <c r="F43" s="19">
        <f>5980*300*1.2*0.5*0.75</f>
        <v>807300</v>
      </c>
      <c r="G43" s="16" t="s">
        <v>31</v>
      </c>
      <c r="H43" s="16"/>
    </row>
    <row r="44" spans="1:10" x14ac:dyDescent="0.25">
      <c r="E44" s="16" t="s">
        <v>16</v>
      </c>
      <c r="F44" s="17">
        <v>1699200</v>
      </c>
      <c r="G44" s="16" t="s">
        <v>27</v>
      </c>
      <c r="H44" s="16"/>
    </row>
    <row r="45" spans="1:10" x14ac:dyDescent="0.25">
      <c r="F45" s="5">
        <f>F44/0.8</f>
        <v>2124000</v>
      </c>
      <c r="G45" t="s">
        <v>28</v>
      </c>
    </row>
    <row r="47" spans="1:10" x14ac:dyDescent="0.25">
      <c r="E47" t="s">
        <v>2</v>
      </c>
      <c r="F47" s="5">
        <f>F45*F18</f>
        <v>637200</v>
      </c>
      <c r="G47" t="s">
        <v>19</v>
      </c>
      <c r="I47" s="2" t="s">
        <v>33</v>
      </c>
    </row>
    <row r="48" spans="1:10" x14ac:dyDescent="0.25">
      <c r="E48" t="s">
        <v>3</v>
      </c>
      <c r="F48" s="5">
        <f>F45*F19</f>
        <v>1062000</v>
      </c>
      <c r="I48" s="2" t="s">
        <v>32</v>
      </c>
    </row>
    <row r="49" spans="6:9" x14ac:dyDescent="0.25">
      <c r="F49" s="6">
        <f>F48*H19</f>
        <v>265500</v>
      </c>
      <c r="G49" t="s">
        <v>19</v>
      </c>
      <c r="I49" s="2" t="s">
        <v>34</v>
      </c>
    </row>
    <row r="50" spans="6:9" x14ac:dyDescent="0.25">
      <c r="F50" s="20">
        <f>F48*I19</f>
        <v>796500</v>
      </c>
      <c r="G50" t="s">
        <v>29</v>
      </c>
      <c r="I50" s="2" t="s">
        <v>35</v>
      </c>
    </row>
  </sheetData>
  <scenarios current="0" sqref="F30:Q30">
    <scenario name="DELAI DE REGLEMENT" locked="1" count="2" user="NOEL Eric" comment="Créé par NOEL Eric le 21/11/2022">
      <inputCells r="H19" val="0,25" numFmtId="9"/>
      <inputCells r="I19" val="0,75" numFmtId="9"/>
    </scenario>
    <scenario name="50 / 50" locked="1" count="2" user="NOEL Eric" comment="Créé par NOEL Eric le 21/11/2022">
      <inputCells r="H19" val="0,5" numFmtId="9"/>
      <inputCells r="I19" val="0,5" numFmtId="9"/>
    </scenario>
  </scenarios>
  <mergeCells count="5">
    <mergeCell ref="A34:E34"/>
    <mergeCell ref="P18:Q18"/>
    <mergeCell ref="E10:Q10"/>
    <mergeCell ref="E25:Q25"/>
    <mergeCell ref="A33:E33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8" ma:contentTypeDescription="Crée un document." ma:contentTypeScope="" ma:versionID="085791daa2454e479a0cbb291e9a901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7ec6f0850911c03cb057cc211887cfd7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34C75A-A397-4C95-AFA1-81C0FB9A3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329670-922D-463B-98F2-07C40C6DBA5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A17B93-9A2B-4AC9-9D75-5165CC5257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2022-09-20T16:32:54Z</dcterms:created>
  <dcterms:modified xsi:type="dcterms:W3CDTF">2022-11-23T13:33:00Z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0x01010021529F2146C75048A695AB3F03D98EF9</vt:lpwstr>
  </property>
  <property fmtid="{D5CDD505-2E9C-101B-9397-08002B2CF9AE}" pid="3" name="WorkbookGuid">
    <vt:lpwstr>201aa6e8-13bc-4d35-a589-e5dc156b235c</vt:lpwstr>
  </property>
</Properties>
</file>