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noel\OneDrive - Universite Evry Val d'Essonne\IUT BRETIGNY GEA\BUT\Cours BUT2\GEMA\R3 GEMA12 - Financement des activités\R3 GEMA 12 Chapitre 1\"/>
    </mc:Choice>
  </mc:AlternateContent>
  <xr:revisionPtr revIDLastSave="12" documentId="8_{9AAF5B38-F8A3-480F-94F8-2D7A46D68F9C}" xr6:coauthVersionLast="36" xr6:coauthVersionMax="36" xr10:uidLastSave="{424BA08A-E938-45F0-8786-9FB0437DA5EC}"/>
  <bookViews>
    <workbookView xWindow="0" yWindow="0" windowWidth="28800" windowHeight="11925" xr2:uid="{A0811D77-C486-4F25-9560-DA046D52627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33" i="1"/>
  <c r="F36" i="1"/>
  <c r="F37" i="1" s="1"/>
  <c r="F38" i="1" l="1"/>
  <c r="F35" i="1"/>
  <c r="F25" i="1" s="1"/>
  <c r="F31" i="1"/>
  <c r="F26" i="1" s="1"/>
  <c r="E4" i="1"/>
  <c r="J12" i="1" s="1"/>
  <c r="H12" i="1"/>
  <c r="G12" i="1"/>
  <c r="G24" i="1" s="1"/>
  <c r="F12" i="1"/>
  <c r="G26" i="1" s="1"/>
  <c r="K25" i="1" l="1"/>
  <c r="J24" i="1"/>
  <c r="I25" i="1"/>
  <c r="H24" i="1"/>
  <c r="H26" i="1"/>
  <c r="F24" i="1"/>
  <c r="G25" i="1"/>
  <c r="I26" i="1"/>
  <c r="H25" i="1"/>
  <c r="K12" i="1"/>
  <c r="I12" i="1"/>
  <c r="E5" i="1"/>
  <c r="J25" i="1" l="1"/>
  <c r="I24" i="1"/>
  <c r="K26" i="1"/>
  <c r="M26" i="1"/>
  <c r="L25" i="1"/>
  <c r="K24" i="1"/>
  <c r="J26" i="1"/>
  <c r="L26" i="1"/>
  <c r="M12" i="1"/>
  <c r="L12" i="1"/>
  <c r="N12" i="1"/>
  <c r="E6" i="1"/>
  <c r="L24" i="1" l="1"/>
  <c r="N26" i="1"/>
  <c r="M25" i="1"/>
  <c r="N24" i="1"/>
  <c r="P26" i="1"/>
  <c r="O25" i="1"/>
  <c r="M24" i="1"/>
  <c r="O26" i="1"/>
  <c r="N25" i="1"/>
  <c r="Q12" i="1"/>
  <c r="Q24" i="1" s="1"/>
  <c r="P12" i="1"/>
  <c r="O12" i="1"/>
  <c r="O24" i="1" l="1"/>
  <c r="Q26" i="1"/>
  <c r="P25" i="1"/>
  <c r="Q25" i="1"/>
  <c r="P24" i="1"/>
  <c r="R26" i="1"/>
  <c r="R25" i="1"/>
  <c r="S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F26" authorId="0" shapeId="0" xr:uid="{D165F576-6765-4845-AA8F-FF49DD10F8C8}">
      <text>
        <r>
          <rPr>
            <b/>
            <sz val="9"/>
            <color indexed="81"/>
            <rFont val="Tahoma"/>
            <family val="2"/>
          </rPr>
          <t>807300 + 265500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 xr:uid="{188FEB25-F657-42CE-B345-34A32C71465A}">
      <text>
        <r>
          <rPr>
            <b/>
            <sz val="9"/>
            <color indexed="81"/>
            <rFont val="Tahoma"/>
            <family val="2"/>
          </rPr>
          <t>CA de décembre payé en février : 796500€
CA de janvier payé en février : (1075000*1,20) * 50% * 25% : 161 100€</t>
        </r>
      </text>
    </comment>
  </commentList>
</comments>
</file>

<file path=xl/sharedStrings.xml><?xml version="1.0" encoding="utf-8"?>
<sst xmlns="http://schemas.openxmlformats.org/spreadsheetml/2006/main" count="56" uniqueCount="36">
  <si>
    <t>Type de clients</t>
  </si>
  <si>
    <t>Particuliers</t>
  </si>
  <si>
    <t>Petits commerces</t>
  </si>
  <si>
    <t>Grandes surfaces</t>
  </si>
  <si>
    <t>Comptant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</si>
  <si>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</si>
  <si>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</si>
  <si>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</si>
  <si>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</si>
  <si>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</si>
  <si>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</si>
  <si>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</si>
  <si>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</si>
  <si>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</si>
  <si>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</si>
  <si>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</si>
  <si>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</si>
  <si>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CA HT</t>
  </si>
  <si>
    <t>Créances au 31/12/2022</t>
  </si>
  <si>
    <t>Paiement en janvier</t>
  </si>
  <si>
    <t>Mois</t>
  </si>
  <si>
    <t>Ventes</t>
  </si>
  <si>
    <t>Prix par trimestre</t>
  </si>
  <si>
    <t>BUDGET DES VENTES</t>
  </si>
  <si>
    <t>Répartition du CA</t>
  </si>
  <si>
    <t>30 jours</t>
  </si>
  <si>
    <t>60 jours</t>
  </si>
  <si>
    <t>80% du CA TTC de Décembre</t>
  </si>
  <si>
    <t>100% du CA TTC de Décembre</t>
  </si>
  <si>
    <t>Paiement en février</t>
  </si>
  <si>
    <t>BUDGET DES ENCAISSEMENTS</t>
  </si>
  <si>
    <t>Paiement en janvier concerne les GS</t>
  </si>
  <si>
    <t>=2124000*0,5</t>
  </si>
  <si>
    <t>=2124000*0,3</t>
  </si>
  <si>
    <t>=1062000*0,25</t>
  </si>
  <si>
    <t>=1062000*0,75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</si>
</sst>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6" fontId="0" fillId="0" borderId="0" xfId="0" applyNumberFormat="1"/>
    <xf numFmtId="0" fontId="0" fillId="0" borderId="0" xfId="0" quotePrefix="1"/>
    <xf numFmtId="0" fontId="0" fillId="0" borderId="1" xfId="0" applyBorder="1"/>
    <xf numFmtId="6" fontId="0" fillId="0" borderId="1" xfId="0" applyNumberFormat="1" applyBorder="1"/>
    <xf numFmtId="44" fontId="0" fillId="0" borderId="0" xfId="0" applyNumberFormat="1"/>
    <xf numFmtId="8" fontId="0" fillId="0" borderId="0" xfId="0" applyNumberFormat="1"/>
    <xf numFmtId="44" fontId="2" fillId="0" borderId="0" xfId="0" applyNumberFormat="1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9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wrapText="1"/>
    </xf>
    <xf numFmtId="44" fontId="4" fillId="0" borderId="1" xfId="1" applyFont="1" applyBorder="1"/>
    <xf numFmtId="0" fontId="4" fillId="0" borderId="1" xfId="0" applyFont="1" applyBorder="1"/>
    <xf numFmtId="6" fontId="4" fillId="0" borderId="1" xfId="0" applyNumberFormat="1" applyFont="1" applyBorder="1"/>
    <xf numFmtId="44" fontId="5" fillId="0" borderId="1" xfId="1" applyFont="1" applyBorder="1"/>
    <xf numFmtId="44" fontId="5" fillId="0" borderId="1" xfId="1" applyFont="1" applyFill="1" applyBorder="1"/>
    <xf numFmtId="8" fontId="0" fillId="0" borderId="1" xfId="0" applyNumberFormat="1" applyBorder="1"/>
    <xf numFmtId="8" fontId="5" fillId="0" borderId="1" xfId="0" applyNumberFormat="1" applyFont="1" applyBorder="1"/>
    <xf numFmtId="0" fontId="0" fillId="3" borderId="0" xfId="0" applyFill="1"/>
    <xf numFmtId="44" fontId="0" fillId="3" borderId="0" xfId="1" applyFont="1" applyFill="1"/>
    <xf numFmtId="44" fontId="5" fillId="2" borderId="1" xfId="1" applyFont="1" applyFill="1" applyBorder="1"/>
    <xf numFmtId="44" fontId="2" fillId="3" borderId="0" xfId="1" applyFont="1" applyFill="1"/>
    <xf numFmtId="44" fontId="5" fillId="2" borderId="1" xfId="0" applyNumberFormat="1" applyFont="1" applyFill="1" applyBorder="1"/>
    <xf numFmtId="44" fontId="8" fillId="0" borderId="0" xfId="0" applyNumberFormat="1" applyFont="1"/>
    <xf numFmtId="44" fontId="8" fillId="2" borderId="1" xfId="1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D7267-3A8A-4068-8535-352BD0C4E0C9}">
  <dimension ref="A1:S38"/>
  <sheetViews>
    <sheetView showGridLines="0" tabSelected="1" topLeftCell="D1" zoomScale="170" zoomScaleNormal="170" workbookViewId="0">
      <selection activeCell="H4" sqref="H4"/>
    </sheetView>
  </sheetViews>
  <sheetFormatPr baseColWidth="10" defaultRowHeight="15" x14ac:dyDescent="0.25"/>
  <cols>
    <col min="3" max="3" width="2.5703125" customWidth="1"/>
    <col min="5" max="5" width="18.28515625" customWidth="1"/>
    <col min="6" max="6" width="15.140625" bestFit="1" customWidth="1"/>
    <col min="7" max="7" width="16.7109375" customWidth="1"/>
    <col min="8" max="8" width="17.42578125" customWidth="1"/>
    <col min="9" max="9" width="14.28515625" bestFit="1" customWidth="1"/>
    <col min="10" max="10" width="14.42578125" customWidth="1"/>
    <col min="11" max="13" width="14.28515625" bestFit="1" customWidth="1"/>
    <col min="14" max="14" width="14" customWidth="1"/>
    <col min="15" max="16" width="13.5703125" customWidth="1"/>
    <col min="17" max="17" width="14.28515625" bestFit="1" customWidth="1"/>
    <col min="18" max="18" width="13.85546875" bestFit="1" customWidth="1"/>
    <col min="19" max="19" width="15.28515625" bestFit="1" customWidth="1"/>
  </cols>
  <sheetData>
    <row r="1" spans="1:19" x14ac:dyDescent="0.25">
      <c r="J1" s="2"/>
      <c r="M1" s="2"/>
      <c r="P1" s="2"/>
    </row>
    <row r="2" spans="1:19" x14ac:dyDescent="0.25">
      <c r="A2" s="9" t="s">
        <v>20</v>
      </c>
      <c r="B2" s="9" t="s">
        <v>21</v>
      </c>
      <c r="D2" s="11" t="s">
        <v>22</v>
      </c>
      <c r="E2" s="11"/>
    </row>
    <row r="3" spans="1:19" x14ac:dyDescent="0.25">
      <c r="A3" s="8">
        <v>1</v>
      </c>
      <c r="B3" s="8">
        <v>3580</v>
      </c>
      <c r="D3" s="12">
        <v>1</v>
      </c>
      <c r="E3" s="20">
        <v>300</v>
      </c>
    </row>
    <row r="4" spans="1:19" x14ac:dyDescent="0.25">
      <c r="A4" s="8">
        <v>2</v>
      </c>
      <c r="B4" s="8">
        <v>5283</v>
      </c>
      <c r="D4" s="12">
        <v>2</v>
      </c>
      <c r="E4" s="20">
        <f>E3*1.02</f>
        <v>306</v>
      </c>
    </row>
    <row r="5" spans="1:19" x14ac:dyDescent="0.25">
      <c r="A5" s="8">
        <v>3</v>
      </c>
      <c r="B5" s="8">
        <v>7344</v>
      </c>
      <c r="D5" s="12">
        <v>3</v>
      </c>
      <c r="E5" s="20">
        <f>E4*0.95</f>
        <v>290.7</v>
      </c>
      <c r="Q5" s="1"/>
    </row>
    <row r="6" spans="1:19" x14ac:dyDescent="0.25">
      <c r="A6" s="8">
        <v>4</v>
      </c>
      <c r="B6" s="8">
        <v>4029</v>
      </c>
      <c r="D6" s="12">
        <v>4</v>
      </c>
      <c r="E6" s="20">
        <f>E5*1.01</f>
        <v>293.60699999999997</v>
      </c>
      <c r="Q6" s="1"/>
    </row>
    <row r="7" spans="1:19" x14ac:dyDescent="0.25">
      <c r="A7" s="8">
        <v>5</v>
      </c>
      <c r="B7" s="8">
        <v>6859</v>
      </c>
      <c r="Q7" s="1"/>
    </row>
    <row r="8" spans="1:19" x14ac:dyDescent="0.25">
      <c r="A8" s="8">
        <v>6</v>
      </c>
      <c r="B8" s="8">
        <v>5941</v>
      </c>
      <c r="Q8" s="1"/>
    </row>
    <row r="9" spans="1:19" x14ac:dyDescent="0.25">
      <c r="A9" s="8">
        <v>7</v>
      </c>
      <c r="B9" s="8">
        <v>7145</v>
      </c>
    </row>
    <row r="10" spans="1:19" x14ac:dyDescent="0.25">
      <c r="A10" s="8">
        <v>8</v>
      </c>
      <c r="B10" s="8">
        <v>5224</v>
      </c>
      <c r="E10" s="13" t="s">
        <v>23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9" x14ac:dyDescent="0.25">
      <c r="A11" s="8">
        <v>9</v>
      </c>
      <c r="B11" s="8">
        <v>4702</v>
      </c>
      <c r="E11" s="3"/>
      <c r="F11" s="3" t="s">
        <v>5</v>
      </c>
      <c r="G11" s="3" t="s">
        <v>6</v>
      </c>
      <c r="H11" s="3" t="s">
        <v>7</v>
      </c>
      <c r="I11" s="3" t="s">
        <v>8</v>
      </c>
      <c r="J11" s="3" t="s">
        <v>9</v>
      </c>
      <c r="K11" s="3" t="s">
        <v>10</v>
      </c>
      <c r="L11" s="3" t="s">
        <v>11</v>
      </c>
      <c r="M11" s="3" t="s">
        <v>12</v>
      </c>
      <c r="N11" s="3" t="s">
        <v>13</v>
      </c>
      <c r="O11" s="3" t="s">
        <v>14</v>
      </c>
      <c r="P11" s="3" t="s">
        <v>15</v>
      </c>
      <c r="Q11" s="3" t="s">
        <v>16</v>
      </c>
    </row>
    <row r="12" spans="1:19" x14ac:dyDescent="0.25">
      <c r="A12" s="8">
        <v>10</v>
      </c>
      <c r="B12" s="8">
        <v>5553</v>
      </c>
      <c r="E12" s="3" t="s">
        <v>17</v>
      </c>
      <c r="F12" s="4">
        <f>B3*E3</f>
        <v>1074000</v>
      </c>
      <c r="G12" s="4">
        <f>E3*B4</f>
        <v>1584900</v>
      </c>
      <c r="H12" s="4">
        <f>E3*B5</f>
        <v>2203200</v>
      </c>
      <c r="I12" s="4">
        <f>B6*E4</f>
        <v>1232874</v>
      </c>
      <c r="J12" s="4">
        <f>E4*B7</f>
        <v>2098854</v>
      </c>
      <c r="K12" s="4">
        <f>E4*B8</f>
        <v>1817946</v>
      </c>
      <c r="L12" s="4">
        <f>B9*E5</f>
        <v>2077051.5</v>
      </c>
      <c r="M12" s="4">
        <f>E5*B10</f>
        <v>1518616.8</v>
      </c>
      <c r="N12" s="4">
        <f>E5*B11</f>
        <v>1366871.4</v>
      </c>
      <c r="O12" s="4">
        <f>E6*B12</f>
        <v>1630399.6709999999</v>
      </c>
      <c r="P12" s="4">
        <f>E6*B13</f>
        <v>1761641.9999999998</v>
      </c>
      <c r="Q12" s="4">
        <f>E6*B14</f>
        <v>1013237.7569999999</v>
      </c>
      <c r="R12" s="6"/>
      <c r="S12" s="6"/>
    </row>
    <row r="13" spans="1:19" x14ac:dyDescent="0.25">
      <c r="A13" s="8">
        <v>11</v>
      </c>
      <c r="B13" s="8">
        <v>6000</v>
      </c>
      <c r="S13" s="6"/>
    </row>
    <row r="14" spans="1:19" x14ac:dyDescent="0.25">
      <c r="A14" s="8">
        <v>12</v>
      </c>
      <c r="B14" s="8">
        <v>3451</v>
      </c>
    </row>
    <row r="16" spans="1:19" ht="30" x14ac:dyDescent="0.25">
      <c r="E16" s="8" t="s">
        <v>0</v>
      </c>
      <c r="F16" s="14" t="s">
        <v>24</v>
      </c>
      <c r="G16" s="8" t="s">
        <v>4</v>
      </c>
      <c r="H16" s="8" t="s">
        <v>25</v>
      </c>
      <c r="I16" s="8" t="s">
        <v>26</v>
      </c>
    </row>
    <row r="17" spans="5:19" x14ac:dyDescent="0.25">
      <c r="E17" s="3" t="s">
        <v>1</v>
      </c>
      <c r="F17" s="10">
        <v>0.2</v>
      </c>
      <c r="G17" s="10">
        <v>1</v>
      </c>
      <c r="H17" s="3"/>
      <c r="I17" s="3"/>
    </row>
    <row r="18" spans="5:19" x14ac:dyDescent="0.25">
      <c r="E18" s="3" t="s">
        <v>2</v>
      </c>
      <c r="F18" s="10">
        <v>0.3</v>
      </c>
      <c r="G18" s="3"/>
      <c r="H18" s="10">
        <v>1</v>
      </c>
      <c r="I18" s="3"/>
    </row>
    <row r="19" spans="5:19" x14ac:dyDescent="0.25">
      <c r="E19" s="3" t="s">
        <v>3</v>
      </c>
      <c r="F19" s="10">
        <v>0.5</v>
      </c>
      <c r="G19" s="3"/>
      <c r="H19" s="10">
        <v>0.25</v>
      </c>
      <c r="I19" s="10">
        <v>0.75</v>
      </c>
    </row>
    <row r="22" spans="5:19" x14ac:dyDescent="0.25">
      <c r="E22" s="13" t="s">
        <v>30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5:19" x14ac:dyDescent="0.25">
      <c r="E23" s="3"/>
      <c r="F23" s="3" t="s">
        <v>5</v>
      </c>
      <c r="G23" s="3" t="s">
        <v>6</v>
      </c>
      <c r="H23" s="3" t="s">
        <v>7</v>
      </c>
      <c r="I23" s="3" t="s">
        <v>8</v>
      </c>
      <c r="J23" s="3" t="s">
        <v>9</v>
      </c>
      <c r="K23" s="3" t="s">
        <v>10</v>
      </c>
      <c r="L23" s="3" t="s">
        <v>11</v>
      </c>
      <c r="M23" s="3" t="s">
        <v>12</v>
      </c>
      <c r="N23" s="3" t="s">
        <v>13</v>
      </c>
      <c r="O23" s="3" t="s">
        <v>14</v>
      </c>
      <c r="P23" s="3" t="s">
        <v>15</v>
      </c>
      <c r="Q23" s="3" t="s">
        <v>16</v>
      </c>
      <c r="R23" s="3"/>
      <c r="S23" s="3"/>
    </row>
    <row r="24" spans="5:19" x14ac:dyDescent="0.25">
      <c r="E24" s="3" t="s">
        <v>1</v>
      </c>
      <c r="F24" s="18">
        <f>+F12*$F$17*1.2*$G$17</f>
        <v>257760</v>
      </c>
      <c r="G24" s="18">
        <f>+G12*1.2*F17</f>
        <v>380376</v>
      </c>
      <c r="H24" s="18">
        <f t="shared" ref="H24:P24" si="0">+H12*$F$17*1.2*$G$17</f>
        <v>528768</v>
      </c>
      <c r="I24" s="18">
        <f t="shared" si="0"/>
        <v>295889.76</v>
      </c>
      <c r="J24" s="18">
        <f t="shared" si="0"/>
        <v>503724.96</v>
      </c>
      <c r="K24" s="18">
        <f t="shared" si="0"/>
        <v>436307.04</v>
      </c>
      <c r="L24" s="18">
        <f t="shared" si="0"/>
        <v>498492.36000000004</v>
      </c>
      <c r="M24" s="18">
        <f t="shared" si="0"/>
        <v>364468.03200000006</v>
      </c>
      <c r="N24" s="18">
        <f t="shared" si="0"/>
        <v>328049.13599999994</v>
      </c>
      <c r="O24" s="18">
        <f t="shared" si="0"/>
        <v>391295.92103999999</v>
      </c>
      <c r="P24" s="18">
        <f t="shared" si="0"/>
        <v>422794.07999999996</v>
      </c>
      <c r="Q24" s="18">
        <f>+Q12*$F$17*1.2*$G$17</f>
        <v>243177.06167999998</v>
      </c>
      <c r="R24" s="16"/>
      <c r="S24" s="16"/>
    </row>
    <row r="25" spans="5:19" x14ac:dyDescent="0.25">
      <c r="E25" s="3" t="s">
        <v>2</v>
      </c>
      <c r="F25" s="24">
        <f>F35</f>
        <v>637200</v>
      </c>
      <c r="G25" s="19">
        <f>+F12*$F$18*1.2*$H$18</f>
        <v>386640</v>
      </c>
      <c r="H25" s="18">
        <f t="shared" ref="H25:R25" si="1">+G12*$F$18*1.2*$H$18</f>
        <v>570564</v>
      </c>
      <c r="I25" s="18">
        <f t="shared" si="1"/>
        <v>793152</v>
      </c>
      <c r="J25" s="18">
        <f t="shared" si="1"/>
        <v>443834.64</v>
      </c>
      <c r="K25" s="18">
        <f t="shared" si="1"/>
        <v>755587.44</v>
      </c>
      <c r="L25" s="18">
        <f t="shared" si="1"/>
        <v>654460.55999999994</v>
      </c>
      <c r="M25" s="18">
        <f t="shared" si="1"/>
        <v>747738.53999999992</v>
      </c>
      <c r="N25" s="18">
        <f t="shared" si="1"/>
        <v>546702.04799999995</v>
      </c>
      <c r="O25" s="18">
        <f t="shared" si="1"/>
        <v>492073.70399999997</v>
      </c>
      <c r="P25" s="18">
        <f t="shared" si="1"/>
        <v>586943.88155999989</v>
      </c>
      <c r="Q25" s="18">
        <f t="shared" si="1"/>
        <v>634191.11999999976</v>
      </c>
      <c r="R25" s="15">
        <f t="shared" si="1"/>
        <v>364765.59251999989</v>
      </c>
      <c r="S25" s="16"/>
    </row>
    <row r="26" spans="5:19" x14ac:dyDescent="0.25">
      <c r="E26" s="3" t="s">
        <v>3</v>
      </c>
      <c r="F26" s="26">
        <f>F31+F37</f>
        <v>1072800</v>
      </c>
      <c r="G26" s="28">
        <f>+F12*F19*1.2*$H$19+F38</f>
        <v>957600</v>
      </c>
      <c r="H26" s="21">
        <f>+F12*1.2*0.5*$I$19+(G12*1.2*0.5*$H$19)</f>
        <v>721035</v>
      </c>
      <c r="I26" s="21">
        <f t="shared" ref="I26:R26" si="2">+G12*1.2*0.5*$I$19+(H12*1.2*0.5*$H$19)</f>
        <v>1043685</v>
      </c>
      <c r="J26" s="21">
        <f t="shared" si="2"/>
        <v>1176371.1000000001</v>
      </c>
      <c r="K26" s="21">
        <f t="shared" si="2"/>
        <v>869621.4</v>
      </c>
      <c r="L26" s="21">
        <f t="shared" si="2"/>
        <v>1217176.2</v>
      </c>
      <c r="M26" s="21">
        <f t="shared" si="2"/>
        <v>1129633.4249999998</v>
      </c>
      <c r="N26" s="21">
        <f t="shared" si="2"/>
        <v>1162465.6949999998</v>
      </c>
      <c r="O26" s="21">
        <f t="shared" si="2"/>
        <v>888408.2699999999</v>
      </c>
      <c r="P26" s="21">
        <f t="shared" si="2"/>
        <v>859652.0806499999</v>
      </c>
      <c r="Q26" s="21">
        <f t="shared" si="2"/>
        <v>997926.15194999974</v>
      </c>
      <c r="R26" s="17">
        <f t="shared" si="2"/>
        <v>944724.56354999973</v>
      </c>
      <c r="S26" s="17">
        <f>Q12*$I$19*0.5*1.2</f>
        <v>455956.99064999993</v>
      </c>
    </row>
    <row r="27" spans="5:19" x14ac:dyDescent="0.25">
      <c r="G27" s="1">
        <f>F12*1.2*0.5*0.25</f>
        <v>161100</v>
      </c>
    </row>
    <row r="29" spans="5:19" x14ac:dyDescent="0.25">
      <c r="E29" t="s">
        <v>18</v>
      </c>
    </row>
    <row r="31" spans="5:19" x14ac:dyDescent="0.25">
      <c r="E31" s="22" t="s">
        <v>15</v>
      </c>
      <c r="F31" s="25">
        <f>5980*300*1.2*0.5*0.75</f>
        <v>807300</v>
      </c>
      <c r="G31" s="22" t="s">
        <v>31</v>
      </c>
      <c r="H31" s="22"/>
    </row>
    <row r="32" spans="5:19" x14ac:dyDescent="0.25">
      <c r="E32" s="22" t="s">
        <v>16</v>
      </c>
      <c r="F32" s="23">
        <v>1699200</v>
      </c>
      <c r="G32" s="22" t="s">
        <v>27</v>
      </c>
      <c r="H32" s="22"/>
    </row>
    <row r="33" spans="5:9" x14ac:dyDescent="0.25">
      <c r="F33" s="5">
        <f>F32/0.8</f>
        <v>2124000</v>
      </c>
      <c r="G33" t="s">
        <v>28</v>
      </c>
    </row>
    <row r="35" spans="5:9" x14ac:dyDescent="0.25">
      <c r="E35" t="s">
        <v>2</v>
      </c>
      <c r="F35" s="5">
        <f>F33*F18</f>
        <v>637200</v>
      </c>
      <c r="G35" t="s">
        <v>19</v>
      </c>
      <c r="I35" s="2" t="s">
        <v>33</v>
      </c>
    </row>
    <row r="36" spans="5:9" x14ac:dyDescent="0.25">
      <c r="E36" t="s">
        <v>3</v>
      </c>
      <c r="F36" s="5">
        <f>F33*F19</f>
        <v>1062000</v>
      </c>
      <c r="I36" s="2" t="s">
        <v>32</v>
      </c>
    </row>
    <row r="37" spans="5:9" x14ac:dyDescent="0.25">
      <c r="F37" s="7">
        <f>F36*H19</f>
        <v>265500</v>
      </c>
      <c r="G37" t="s">
        <v>19</v>
      </c>
      <c r="I37" s="2" t="s">
        <v>34</v>
      </c>
    </row>
    <row r="38" spans="5:9" x14ac:dyDescent="0.25">
      <c r="F38" s="27">
        <f>F36*I19</f>
        <v>796500</v>
      </c>
      <c r="G38" t="s">
        <v>29</v>
      </c>
      <c r="I38" s="2" t="s">
        <v>35</v>
      </c>
    </row>
  </sheetData>
  <mergeCells count="3">
    <mergeCell ref="D2:E2"/>
    <mergeCell ref="E10:Q10"/>
    <mergeCell ref="E22:Q22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8" ma:contentTypeDescription="Crée un document." ma:contentTypeScope="" ma:versionID="085791daa2454e479a0cbb291e9a901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7ec6f0850911c03cb057cc211887cfd7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329670-922D-463B-98F2-07C40C6DBA59}">
  <ds:schemaRefs>
    <ds:schemaRef ds:uri="http://purl.org/dc/terms/"/>
    <ds:schemaRef ds:uri="http://schemas.openxmlformats.org/package/2006/metadata/core-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A17B93-9A2B-4AC9-9D75-5165CC5257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34C75A-A397-4C95-AFA1-81C0FB9A39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2022-09-20T16:32:54Z</dcterms:created>
  <dcterms:modified xsi:type="dcterms:W3CDTF">2022-09-22T09:09:42Z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0x01010021529F2146C75048A695AB3F03D98EF9</vt:lpwstr>
  </property>
  <property fmtid="{D5CDD505-2E9C-101B-9397-08002B2CF9AE}" pid="3" name="WorkbookGuid">
    <vt:lpwstr>201aa6e8-13bc-4d35-a589-e5dc156b235c</vt:lpwstr>
  </property>
</Properties>
</file>