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ve-my.sharepoint.com/personal/eric_noel_univ-evry_fr/Documents/BUT/Cours BUT/Cours BUT3/CG2P/R6 CG2P 07/"/>
    </mc:Choice>
  </mc:AlternateContent>
  <xr:revisionPtr revIDLastSave="0" documentId="8_{9A77B82B-9AF8-49DB-BF07-93853BFAED15}" xr6:coauthVersionLast="36" xr6:coauthVersionMax="36" xr10:uidLastSave="{00000000-0000-0000-0000-000000000000}"/>
  <bookViews>
    <workbookView xWindow="0" yWindow="0" windowWidth="23040" windowHeight="8772" xr2:uid="{A7BEC0D9-3FAE-41EB-8632-39DDF579AEC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C47" i="1"/>
  <c r="B47" i="1"/>
  <c r="C46" i="1"/>
  <c r="B46" i="1"/>
  <c r="D45" i="1"/>
  <c r="C45" i="1"/>
  <c r="B45" i="1"/>
  <c r="D43" i="1"/>
  <c r="C43" i="1"/>
  <c r="B43" i="1"/>
  <c r="B42" i="1"/>
  <c r="B30" i="1"/>
  <c r="F15" i="1"/>
  <c r="D30" i="1" s="1"/>
  <c r="D15" i="1"/>
  <c r="C30" i="1" s="1"/>
  <c r="B15" i="1"/>
  <c r="J14" i="1"/>
  <c r="I14" i="1"/>
  <c r="J13" i="1"/>
  <c r="I13" i="1"/>
  <c r="J12" i="1"/>
  <c r="J15" i="1" s="1"/>
  <c r="I12" i="1"/>
  <c r="F8" i="1"/>
  <c r="D8" i="1"/>
  <c r="I8" i="1" s="1"/>
  <c r="B8" i="1"/>
  <c r="I7" i="1"/>
  <c r="G7" i="1"/>
  <c r="D46" i="1" s="1"/>
  <c r="E7" i="1"/>
  <c r="I6" i="1"/>
  <c r="G6" i="1"/>
  <c r="D44" i="1" s="1"/>
  <c r="E6" i="1"/>
  <c r="C44" i="1" s="1"/>
  <c r="C6" i="1"/>
  <c r="J6" i="1" s="1"/>
  <c r="J5" i="1"/>
  <c r="I5" i="1"/>
  <c r="G5" i="1"/>
  <c r="D42" i="1" s="1"/>
  <c r="E5" i="1"/>
  <c r="C29" i="1" s="1"/>
  <c r="C5" i="1"/>
  <c r="B29" i="1" s="1"/>
  <c r="B31" i="1" s="1"/>
  <c r="C31" i="1" l="1"/>
  <c r="E31" i="1" s="1"/>
  <c r="D48" i="1"/>
  <c r="B48" i="1"/>
  <c r="E48" i="1" s="1"/>
  <c r="B51" i="1" s="1"/>
  <c r="J7" i="1"/>
  <c r="J8" i="1" s="1"/>
  <c r="C42" i="1"/>
  <c r="C48" i="1" s="1"/>
  <c r="D29" i="1"/>
  <c r="D31" i="1" s="1"/>
  <c r="I15" i="1"/>
  <c r="B44" i="1"/>
  <c r="K8" i="1" l="1"/>
  <c r="B21" i="1"/>
  <c r="B55" i="1" s="1"/>
  <c r="B58" i="1"/>
  <c r="B36" i="1"/>
  <c r="B52" i="1"/>
  <c r="B59" i="1" s="1"/>
  <c r="B24" i="1"/>
  <c r="B34" i="1" s="1"/>
  <c r="B56" i="1" l="1"/>
  <c r="B35" i="1"/>
  <c r="B57" i="1" s="1"/>
  <c r="B37" i="1" l="1"/>
</calcChain>
</file>

<file path=xl/sharedStrings.xml><?xml version="1.0" encoding="utf-8"?>
<sst xmlns="http://schemas.openxmlformats.org/spreadsheetml/2006/main" count="72" uniqueCount="44">
  <si>
    <t>MASSE SALARIALE</t>
  </si>
  <si>
    <t>N-1</t>
  </si>
  <si>
    <t>Cadres</t>
  </si>
  <si>
    <t>Agents de maitrise</t>
  </si>
  <si>
    <t>Employés</t>
  </si>
  <si>
    <t>Nombre</t>
  </si>
  <si>
    <t>Salaire moyen annuel</t>
  </si>
  <si>
    <t>Salaire Moyen annuel</t>
  </si>
  <si>
    <t>TOTAL</t>
  </si>
  <si>
    <t>Salaire Moyen</t>
  </si>
  <si>
    <t>Plus de 15 ans</t>
  </si>
  <si>
    <t>Entre 5 et 15 ans</t>
  </si>
  <si>
    <t>Moins de 5 ans</t>
  </si>
  <si>
    <t>N</t>
  </si>
  <si>
    <t>Ecart / M. Salariale</t>
  </si>
  <si>
    <t>DEF</t>
  </si>
  <si>
    <t>Masse salariale à salaire constant</t>
  </si>
  <si>
    <t>317*33 681,88€</t>
  </si>
  <si>
    <t>Masse salariale à structure constante</t>
  </si>
  <si>
    <t>Cadre</t>
  </si>
  <si>
    <t>Agent</t>
  </si>
  <si>
    <t>Salaire moyen N</t>
  </si>
  <si>
    <t>Effectif N+1</t>
  </si>
  <si>
    <t>Ecart / Effectif</t>
  </si>
  <si>
    <t>Défavorable</t>
  </si>
  <si>
    <t>Ecart / Structure</t>
  </si>
  <si>
    <t>Ecart / Salaire</t>
  </si>
  <si>
    <t>Favorable</t>
  </si>
  <si>
    <t>Calcul de la masse salariale à ancienneté constante</t>
  </si>
  <si>
    <t>Ingénieur</t>
  </si>
  <si>
    <t>Salaire moyen N-1 &gt; 15ans</t>
  </si>
  <si>
    <t>Effectif N &gt; 15 ans</t>
  </si>
  <si>
    <t>Salaire moyen N-1 5/10</t>
  </si>
  <si>
    <t>Effectif N &gt; 5/10</t>
  </si>
  <si>
    <t>Salaire moyen N-1  &lt; 5 ans</t>
  </si>
  <si>
    <t>Effectif N &lt; 5 ans</t>
  </si>
  <si>
    <t>Ecart / taux nominal</t>
  </si>
  <si>
    <t>Ecart / ancienneté</t>
  </si>
  <si>
    <t>Augmentation en % entre N-1 et N</t>
  </si>
  <si>
    <t>ECART TOTAL</t>
  </si>
  <si>
    <t>Effet sur effectif</t>
  </si>
  <si>
    <t>Effet sur structure</t>
  </si>
  <si>
    <t>Effet de Taux</t>
  </si>
  <si>
    <t>Effet de 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</si>
</sst>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3F4C5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44" fontId="0" fillId="0" borderId="0" xfId="1" applyFont="1"/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3" fontId="0" fillId="0" borderId="2" xfId="0" applyNumberFormat="1" applyBorder="1"/>
    <xf numFmtId="44" fontId="0" fillId="0" borderId="2" xfId="1" applyFont="1" applyBorder="1"/>
    <xf numFmtId="44" fontId="0" fillId="0" borderId="2" xfId="0" applyNumberFormat="1" applyBorder="1"/>
    <xf numFmtId="0" fontId="2" fillId="3" borderId="0" xfId="0" applyFont="1" applyFill="1"/>
    <xf numFmtId="44" fontId="2" fillId="3" borderId="0" xfId="0" applyNumberFormat="1" applyFont="1" applyFill="1"/>
    <xf numFmtId="10" fontId="0" fillId="0" borderId="0" xfId="2" applyNumberFormat="1" applyFont="1"/>
    <xf numFmtId="0" fontId="0" fillId="0" borderId="0" xfId="0" quotePrefix="1"/>
    <xf numFmtId="44" fontId="0" fillId="0" borderId="0" xfId="0" applyNumberFormat="1"/>
    <xf numFmtId="44" fontId="2" fillId="0" borderId="2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4" fontId="2" fillId="3" borderId="2" xfId="0" applyNumberFormat="1" applyFont="1" applyFill="1" applyBorder="1"/>
    <xf numFmtId="10" fontId="0" fillId="0" borderId="2" xfId="2" applyNumberFormat="1" applyFont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6DE5-DDD2-46CB-8412-93C8CDF59C82}">
  <dimension ref="A2:K59"/>
  <sheetViews>
    <sheetView tabSelected="1" workbookViewId="0">
      <selection activeCell="H19" sqref="H19"/>
    </sheetView>
  </sheetViews>
  <sheetFormatPr baseColWidth="10" defaultRowHeight="14.4" x14ac:dyDescent="0.3"/>
  <cols>
    <col min="1" max="1" width="22.6640625" customWidth="1"/>
    <col min="2" max="2" width="16.6640625" customWidth="1"/>
    <col min="3" max="3" width="20.33203125" bestFit="1" customWidth="1"/>
    <col min="4" max="4" width="17.109375" customWidth="1"/>
    <col min="5" max="5" width="20.44140625" bestFit="1" customWidth="1"/>
    <col min="7" max="7" width="25.33203125" customWidth="1"/>
    <col min="8" max="8" width="11.88671875" bestFit="1" customWidth="1"/>
    <col min="10" max="10" width="15.33203125" style="2" bestFit="1" customWidth="1"/>
    <col min="11" max="11" width="11.88671875" bestFit="1" customWidth="1"/>
  </cols>
  <sheetData>
    <row r="2" spans="1:11" x14ac:dyDescent="0.3">
      <c r="A2" s="1" t="s">
        <v>0</v>
      </c>
      <c r="B2" s="1"/>
      <c r="C2" s="1"/>
      <c r="D2" s="1"/>
      <c r="E2" s="1"/>
      <c r="F2" s="1"/>
      <c r="G2" s="1"/>
    </row>
    <row r="3" spans="1:11" x14ac:dyDescent="0.3">
      <c r="A3" s="3" t="s">
        <v>1</v>
      </c>
      <c r="B3" s="4" t="s">
        <v>2</v>
      </c>
      <c r="C3" s="4"/>
      <c r="D3" s="4" t="s">
        <v>3</v>
      </c>
      <c r="E3" s="4"/>
      <c r="F3" s="4" t="s">
        <v>4</v>
      </c>
      <c r="G3" s="4"/>
    </row>
    <row r="4" spans="1:11" x14ac:dyDescent="0.3">
      <c r="A4" s="3"/>
      <c r="B4" s="5" t="s">
        <v>5</v>
      </c>
      <c r="C4" s="5" t="s">
        <v>6</v>
      </c>
      <c r="D4" s="5" t="s">
        <v>5</v>
      </c>
      <c r="E4" s="5" t="s">
        <v>7</v>
      </c>
      <c r="F4" s="5" t="s">
        <v>5</v>
      </c>
      <c r="G4" s="5" t="s">
        <v>7</v>
      </c>
      <c r="I4" s="6" t="s">
        <v>8</v>
      </c>
      <c r="J4" s="6"/>
      <c r="K4" s="7" t="s">
        <v>9</v>
      </c>
    </row>
    <row r="5" spans="1:11" x14ac:dyDescent="0.3">
      <c r="A5" s="8" t="s">
        <v>10</v>
      </c>
      <c r="B5" s="9">
        <v>14</v>
      </c>
      <c r="C5" s="10">
        <f>5800*12</f>
        <v>69600</v>
      </c>
      <c r="D5" s="9">
        <v>29</v>
      </c>
      <c r="E5" s="9">
        <f>3500*12</f>
        <v>42000</v>
      </c>
      <c r="F5" s="9">
        <v>68</v>
      </c>
      <c r="G5" s="9">
        <f>2400*12</f>
        <v>28800</v>
      </c>
      <c r="I5" s="9">
        <f t="shared" ref="I5:I7" si="0">F5+D5+B5</f>
        <v>111</v>
      </c>
      <c r="J5" s="11">
        <f>B5*C5+D5*E5+F5*G5</f>
        <v>4150800</v>
      </c>
      <c r="K5" s="9"/>
    </row>
    <row r="6" spans="1:11" x14ac:dyDescent="0.3">
      <c r="A6" s="8" t="s">
        <v>11</v>
      </c>
      <c r="B6" s="9">
        <v>21</v>
      </c>
      <c r="C6" s="10">
        <f>4300*12</f>
        <v>51600</v>
      </c>
      <c r="D6" s="9">
        <v>46</v>
      </c>
      <c r="E6" s="9">
        <f>2900*12</f>
        <v>34800</v>
      </c>
      <c r="F6" s="9">
        <v>89</v>
      </c>
      <c r="G6" s="9">
        <f>2300*12</f>
        <v>27600</v>
      </c>
      <c r="I6" s="9">
        <f t="shared" si="0"/>
        <v>156</v>
      </c>
      <c r="J6" s="11">
        <f t="shared" ref="J6:J7" si="1">B6*C6+D6*E6+F6*G6</f>
        <v>5140800</v>
      </c>
      <c r="K6" s="9"/>
    </row>
    <row r="7" spans="1:11" x14ac:dyDescent="0.3">
      <c r="A7" s="8" t="s">
        <v>12</v>
      </c>
      <c r="B7" s="9">
        <v>7</v>
      </c>
      <c r="C7" s="10">
        <v>43000</v>
      </c>
      <c r="D7" s="9">
        <v>19</v>
      </c>
      <c r="E7" s="9">
        <f>2500*12</f>
        <v>30000</v>
      </c>
      <c r="F7" s="9">
        <v>27</v>
      </c>
      <c r="G7" s="9">
        <f>1900*12</f>
        <v>22800</v>
      </c>
      <c r="I7" s="9">
        <f t="shared" si="0"/>
        <v>53</v>
      </c>
      <c r="J7" s="11">
        <f t="shared" si="1"/>
        <v>1486600</v>
      </c>
      <c r="K7" s="9"/>
    </row>
    <row r="8" spans="1:11" x14ac:dyDescent="0.3">
      <c r="A8" s="9" t="s">
        <v>8</v>
      </c>
      <c r="B8" s="9">
        <f>B5+B6+B7</f>
        <v>42</v>
      </c>
      <c r="C8" s="9"/>
      <c r="D8" s="9">
        <f t="shared" ref="D8:F8" si="2">D5+D6+D7</f>
        <v>94</v>
      </c>
      <c r="E8" s="9"/>
      <c r="F8" s="9">
        <f t="shared" si="2"/>
        <v>184</v>
      </c>
      <c r="G8" s="9"/>
      <c r="I8" s="9">
        <f>F8+D8+B8</f>
        <v>320</v>
      </c>
      <c r="J8" s="11">
        <f>SUM(J5:J7)</f>
        <v>10778200</v>
      </c>
      <c r="K8" s="12">
        <f>J8/I8</f>
        <v>33681.875</v>
      </c>
    </row>
    <row r="9" spans="1:11" ht="15" customHeight="1" x14ac:dyDescent="0.3"/>
    <row r="10" spans="1:11" x14ac:dyDescent="0.3">
      <c r="A10" s="3" t="s">
        <v>13</v>
      </c>
      <c r="B10" s="4" t="s">
        <v>2</v>
      </c>
      <c r="C10" s="4"/>
      <c r="D10" s="4" t="s">
        <v>3</v>
      </c>
      <c r="E10" s="4"/>
      <c r="F10" s="4" t="s">
        <v>4</v>
      </c>
      <c r="G10" s="4"/>
    </row>
    <row r="11" spans="1:11" x14ac:dyDescent="0.3">
      <c r="A11" s="3"/>
      <c r="B11" s="5" t="s">
        <v>5</v>
      </c>
      <c r="C11" s="5" t="s">
        <v>6</v>
      </c>
      <c r="D11" s="5" t="s">
        <v>5</v>
      </c>
      <c r="E11" s="5" t="s">
        <v>7</v>
      </c>
      <c r="F11" s="5" t="s">
        <v>5</v>
      </c>
      <c r="G11" s="5" t="s">
        <v>7</v>
      </c>
      <c r="I11" s="6" t="s">
        <v>8</v>
      </c>
      <c r="J11" s="6"/>
    </row>
    <row r="12" spans="1:11" x14ac:dyDescent="0.3">
      <c r="A12" s="8" t="s">
        <v>10</v>
      </c>
      <c r="B12" s="9">
        <v>21</v>
      </c>
      <c r="C12" s="10">
        <v>68000</v>
      </c>
      <c r="D12" s="9">
        <v>34</v>
      </c>
      <c r="E12" s="9">
        <v>43000</v>
      </c>
      <c r="F12" s="9">
        <v>54</v>
      </c>
      <c r="G12" s="9">
        <v>28900</v>
      </c>
      <c r="I12" s="9">
        <f t="shared" ref="I12:I14" si="3">F12+D12+B12</f>
        <v>109</v>
      </c>
      <c r="J12" s="11">
        <f>B12*C12+D12*E12+F12*G12</f>
        <v>4450600</v>
      </c>
    </row>
    <row r="13" spans="1:11" x14ac:dyDescent="0.3">
      <c r="A13" s="8" t="s">
        <v>11</v>
      </c>
      <c r="B13" s="9">
        <v>29</v>
      </c>
      <c r="C13" s="10">
        <v>50200</v>
      </c>
      <c r="D13" s="9">
        <v>41</v>
      </c>
      <c r="E13" s="9">
        <v>36000</v>
      </c>
      <c r="F13" s="9">
        <v>95</v>
      </c>
      <c r="G13" s="9">
        <v>28000</v>
      </c>
      <c r="I13" s="9">
        <f t="shared" si="3"/>
        <v>165</v>
      </c>
      <c r="J13" s="11">
        <f t="shared" ref="J13:J14" si="4">B13*C13+D13*E13+F13*G13</f>
        <v>5591800</v>
      </c>
    </row>
    <row r="14" spans="1:11" x14ac:dyDescent="0.3">
      <c r="A14" s="8" t="s">
        <v>12</v>
      </c>
      <c r="B14" s="9">
        <v>15</v>
      </c>
      <c r="C14" s="10">
        <v>39000</v>
      </c>
      <c r="D14" s="9">
        <v>17</v>
      </c>
      <c r="E14" s="9">
        <v>30800</v>
      </c>
      <c r="F14" s="9">
        <v>31</v>
      </c>
      <c r="G14" s="9">
        <v>22600</v>
      </c>
      <c r="I14" s="9">
        <f t="shared" si="3"/>
        <v>63</v>
      </c>
      <c r="J14" s="11">
        <f t="shared" si="4"/>
        <v>1809200</v>
      </c>
    </row>
    <row r="15" spans="1:11" x14ac:dyDescent="0.3">
      <c r="A15" s="9" t="s">
        <v>8</v>
      </c>
      <c r="B15" s="9">
        <f>B12+B13+B14</f>
        <v>65</v>
      </c>
      <c r="C15" s="9"/>
      <c r="D15" s="9">
        <f t="shared" ref="D15:F15" si="5">D12+D13+D14</f>
        <v>92</v>
      </c>
      <c r="E15" s="9"/>
      <c r="F15" s="9">
        <f t="shared" si="5"/>
        <v>180</v>
      </c>
      <c r="G15" s="9"/>
      <c r="I15" s="9">
        <f>F15+D15+B15</f>
        <v>337</v>
      </c>
      <c r="J15" s="11">
        <f>SUM(J12:J14)</f>
        <v>11851600</v>
      </c>
    </row>
    <row r="21" spans="1:5" x14ac:dyDescent="0.3">
      <c r="A21" s="13" t="s">
        <v>14</v>
      </c>
      <c r="B21" s="14">
        <f>J15-J8</f>
        <v>1073400</v>
      </c>
      <c r="C21" s="15" t="s">
        <v>15</v>
      </c>
    </row>
    <row r="23" spans="1:5" x14ac:dyDescent="0.3">
      <c r="A23" t="s">
        <v>16</v>
      </c>
    </row>
    <row r="24" spans="1:5" x14ac:dyDescent="0.3">
      <c r="A24" s="16" t="s">
        <v>17</v>
      </c>
      <c r="B24" s="17">
        <f>I15*K8</f>
        <v>11350791.875</v>
      </c>
    </row>
    <row r="26" spans="1:5" x14ac:dyDescent="0.3">
      <c r="A26" t="s">
        <v>18</v>
      </c>
    </row>
    <row r="28" spans="1:5" x14ac:dyDescent="0.3">
      <c r="A28" s="9"/>
      <c r="B28" s="5" t="s">
        <v>19</v>
      </c>
      <c r="C28" s="5" t="s">
        <v>20</v>
      </c>
      <c r="D28" s="5" t="s">
        <v>4</v>
      </c>
      <c r="E28" s="5" t="s">
        <v>8</v>
      </c>
    </row>
    <row r="29" spans="1:5" x14ac:dyDescent="0.3">
      <c r="A29" s="9" t="s">
        <v>21</v>
      </c>
      <c r="B29" s="11">
        <f>(B5*C5+B6*C6+B7*C7)/B8</f>
        <v>56166.666666666664</v>
      </c>
      <c r="C29" s="11">
        <f>(E5*D5+E6*D6+E7*D7)/D8</f>
        <v>36051.063829787236</v>
      </c>
      <c r="D29" s="11">
        <f>(F5*G5+F6*G6+F7*G7)/F8</f>
        <v>27339.130434782608</v>
      </c>
      <c r="E29" s="9"/>
    </row>
    <row r="30" spans="1:5" x14ac:dyDescent="0.3">
      <c r="A30" s="9" t="s">
        <v>22</v>
      </c>
      <c r="B30" s="9">
        <f>B15</f>
        <v>65</v>
      </c>
      <c r="C30" s="9">
        <f>D15</f>
        <v>92</v>
      </c>
      <c r="D30" s="9">
        <f>F15</f>
        <v>180</v>
      </c>
      <c r="E30" s="9"/>
    </row>
    <row r="31" spans="1:5" x14ac:dyDescent="0.3">
      <c r="A31" s="9" t="s">
        <v>8</v>
      </c>
      <c r="B31" s="12">
        <f>B29*B30</f>
        <v>3650833.333333333</v>
      </c>
      <c r="C31" s="12">
        <f>C29*C30</f>
        <v>3316697.8723404258</v>
      </c>
      <c r="D31" s="12">
        <f>D29*D30</f>
        <v>4921043.4782608692</v>
      </c>
      <c r="E31" s="18">
        <f>B31+C31+D31</f>
        <v>11888574.683934629</v>
      </c>
    </row>
    <row r="34" spans="1:5" x14ac:dyDescent="0.3">
      <c r="A34" t="s">
        <v>23</v>
      </c>
      <c r="B34" s="17">
        <f>B24-J8</f>
        <v>572591.875</v>
      </c>
      <c r="C34" t="s">
        <v>24</v>
      </c>
      <c r="D34" s="17"/>
    </row>
    <row r="35" spans="1:5" x14ac:dyDescent="0.3">
      <c r="A35" t="s">
        <v>25</v>
      </c>
      <c r="B35" s="17">
        <f>E31-B24</f>
        <v>537782.80893462896</v>
      </c>
      <c r="C35" t="s">
        <v>24</v>
      </c>
    </row>
    <row r="36" spans="1:5" x14ac:dyDescent="0.3">
      <c r="A36" t="s">
        <v>26</v>
      </c>
      <c r="B36" s="17">
        <f>J15-E31</f>
        <v>-36974.683934628963</v>
      </c>
      <c r="C36" t="s">
        <v>27</v>
      </c>
    </row>
    <row r="37" spans="1:5" x14ac:dyDescent="0.3">
      <c r="B37" s="17">
        <f>SUM(B34:B36)</f>
        <v>1073400</v>
      </c>
    </row>
    <row r="39" spans="1:5" x14ac:dyDescent="0.3">
      <c r="A39" s="19" t="s">
        <v>28</v>
      </c>
      <c r="B39" s="20"/>
      <c r="C39" s="20"/>
      <c r="D39" s="20"/>
    </row>
    <row r="40" spans="1:5" x14ac:dyDescent="0.3">
      <c r="B40" s="20"/>
      <c r="C40" s="20"/>
      <c r="D40" s="20"/>
    </row>
    <row r="41" spans="1:5" x14ac:dyDescent="0.3">
      <c r="A41" s="9"/>
      <c r="B41" s="5" t="s">
        <v>29</v>
      </c>
      <c r="C41" s="5" t="s">
        <v>20</v>
      </c>
      <c r="D41" s="9" t="s">
        <v>4</v>
      </c>
      <c r="E41" s="5" t="s">
        <v>8</v>
      </c>
    </row>
    <row r="42" spans="1:5" x14ac:dyDescent="0.3">
      <c r="A42" s="9" t="s">
        <v>30</v>
      </c>
      <c r="B42" s="11">
        <f>+C5</f>
        <v>69600</v>
      </c>
      <c r="C42" s="11">
        <f>+E5</f>
        <v>42000</v>
      </c>
      <c r="D42" s="9">
        <f>+G5</f>
        <v>28800</v>
      </c>
      <c r="E42" s="9"/>
    </row>
    <row r="43" spans="1:5" x14ac:dyDescent="0.3">
      <c r="A43" s="9" t="s">
        <v>31</v>
      </c>
      <c r="B43" s="9">
        <f>+B12</f>
        <v>21</v>
      </c>
      <c r="C43" s="9">
        <f>+D12</f>
        <v>34</v>
      </c>
      <c r="D43" s="9">
        <f>+F12</f>
        <v>54</v>
      </c>
      <c r="E43" s="9"/>
    </row>
    <row r="44" spans="1:5" x14ac:dyDescent="0.3">
      <c r="A44" s="9" t="s">
        <v>32</v>
      </c>
      <c r="B44" s="10">
        <f>+C6</f>
        <v>51600</v>
      </c>
      <c r="C44" s="9">
        <f>+E6</f>
        <v>34800</v>
      </c>
      <c r="D44" s="9">
        <f>+G6</f>
        <v>27600</v>
      </c>
      <c r="E44" s="9"/>
    </row>
    <row r="45" spans="1:5" x14ac:dyDescent="0.3">
      <c r="A45" s="9" t="s">
        <v>33</v>
      </c>
      <c r="B45" s="9">
        <f>+B13</f>
        <v>29</v>
      </c>
      <c r="C45" s="9">
        <f>+D13</f>
        <v>41</v>
      </c>
      <c r="D45" s="9">
        <f>+F13</f>
        <v>95</v>
      </c>
      <c r="E45" s="9"/>
    </row>
    <row r="46" spans="1:5" x14ac:dyDescent="0.3">
      <c r="A46" s="9" t="s">
        <v>34</v>
      </c>
      <c r="B46" s="11">
        <f>+C7</f>
        <v>43000</v>
      </c>
      <c r="C46" s="11">
        <f>+E7</f>
        <v>30000</v>
      </c>
      <c r="D46" s="9">
        <f>+G7</f>
        <v>22800</v>
      </c>
      <c r="E46" s="9"/>
    </row>
    <row r="47" spans="1:5" x14ac:dyDescent="0.3">
      <c r="A47" s="9" t="s">
        <v>35</v>
      </c>
      <c r="B47" s="9">
        <f>+B14</f>
        <v>15</v>
      </c>
      <c r="C47" s="9">
        <f>+D14</f>
        <v>17</v>
      </c>
      <c r="D47" s="9">
        <f>+F14</f>
        <v>31</v>
      </c>
      <c r="E47" s="9"/>
    </row>
    <row r="48" spans="1:5" x14ac:dyDescent="0.3">
      <c r="A48" s="9" t="s">
        <v>8</v>
      </c>
      <c r="B48" s="12">
        <f>B42*B43+B46*B47+B44*B45</f>
        <v>3603000</v>
      </c>
      <c r="C48" s="12">
        <f t="shared" ref="C48:D48" si="6">C42*C43+C46*C47+C44*C45</f>
        <v>3364800</v>
      </c>
      <c r="D48" s="12">
        <f t="shared" si="6"/>
        <v>4884000</v>
      </c>
      <c r="E48" s="21">
        <f>B48+C48+D48</f>
        <v>11851800</v>
      </c>
    </row>
    <row r="51" spans="1:3" x14ac:dyDescent="0.3">
      <c r="A51" t="s">
        <v>36</v>
      </c>
      <c r="B51" s="17">
        <f>J15-E48</f>
        <v>-200</v>
      </c>
      <c r="C51" t="s">
        <v>24</v>
      </c>
    </row>
    <row r="52" spans="1:3" x14ac:dyDescent="0.3">
      <c r="A52" t="s">
        <v>37</v>
      </c>
      <c r="B52" s="17">
        <f>E48-E31</f>
        <v>-36774.683934628963</v>
      </c>
      <c r="C52" t="s">
        <v>27</v>
      </c>
    </row>
    <row r="54" spans="1:3" x14ac:dyDescent="0.3">
      <c r="A54" s="9"/>
      <c r="B54" s="9" t="s">
        <v>38</v>
      </c>
    </row>
    <row r="55" spans="1:3" x14ac:dyDescent="0.3">
      <c r="A55" s="9" t="s">
        <v>39</v>
      </c>
      <c r="B55" s="22">
        <f>B21/J8</f>
        <v>9.9589912972481487E-2</v>
      </c>
    </row>
    <row r="56" spans="1:3" x14ac:dyDescent="0.3">
      <c r="A56" s="9" t="s">
        <v>40</v>
      </c>
      <c r="B56" s="22">
        <f>B34/J8</f>
        <v>5.3124999999999999E-2</v>
      </c>
    </row>
    <row r="57" spans="1:3" x14ac:dyDescent="0.3">
      <c r="A57" s="9" t="s">
        <v>41</v>
      </c>
      <c r="B57" s="22">
        <f>B35/J8</f>
        <v>4.989541935894945E-2</v>
      </c>
    </row>
    <row r="58" spans="1:3" x14ac:dyDescent="0.3">
      <c r="A58" s="9" t="s">
        <v>42</v>
      </c>
      <c r="B58" s="22">
        <f>B51/J8</f>
        <v>-1.8555974095860161E-5</v>
      </c>
    </row>
    <row r="59" spans="1:3" x14ac:dyDescent="0.3">
      <c r="A59" s="9" t="s">
        <v>43</v>
      </c>
      <c r="B59" s="22">
        <f>B52/J8</f>
        <v>-3.4119504123720995E-3</v>
      </c>
    </row>
  </sheetData>
  <mergeCells count="11">
    <mergeCell ref="A10:A11"/>
    <mergeCell ref="B10:C10"/>
    <mergeCell ref="D10:E10"/>
    <mergeCell ref="F10:G10"/>
    <mergeCell ref="I11:J11"/>
    <mergeCell ref="A2:G2"/>
    <mergeCell ref="A3:A4"/>
    <mergeCell ref="B3:C3"/>
    <mergeCell ref="D3:E3"/>
    <mergeCell ref="F3:G3"/>
    <mergeCell ref="I4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3" ma:contentTypeDescription="Crée un document." ma:contentTypeScope="" ma:versionID="004305b9ba1f59b01a23a59990f87095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75a34bc176e8170bf87c5b4eeb6b3ded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Props1.xml><?xml version="1.0" encoding="utf-8"?>
<ds:datastoreItem xmlns:ds="http://schemas.openxmlformats.org/officeDocument/2006/customXml" ds:itemID="{F0F46619-5148-44FB-9803-A47D5DC40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C10CE-AFF6-4C79-9041-6887301FEF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55B0DD-BF13-43EE-A9EE-C9C602AF148A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1b6f2b70-d5a1-4544-a145-5b4293f1365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Noel</dc:creator>
  <cp:lastModifiedBy>Eric Noel</cp:lastModifiedBy>
  <dcterms:created xsi:type="dcterms:W3CDTF">2026-02-27T12:22:49Z</dcterms:created>
  <dcterms:modified xsi:type="dcterms:W3CDTF">2026-02-27T12:23:26Z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0x01010021529F2146C75048A695AB3F03D98EF9</vt:lpwstr>
  </property>
</Properties>
</file>