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e.noel\OneDrive - Universite Evry Val d'Essonne\BUT\Cours BUT2\CG2P\R3 CG2P12\2025 2026\Chapitre 3 Le coût cible\"/>
    </mc:Choice>
  </mc:AlternateContent>
  <xr:revisionPtr revIDLastSave="0" documentId="13_ncr:1_{F9D0FEB4-983B-47AD-8E8D-ECF49C449EDF}" xr6:coauthVersionLast="36" xr6:coauthVersionMax="36" xr10:uidLastSave="{00000000-0000-0000-0000-000000000000}"/>
  <bookViews>
    <workbookView xWindow="0" yWindow="0" windowWidth="19368" windowHeight="9396" activeTab="3" xr2:uid="{00000000-000D-0000-FFFF-FFFF00000000}"/>
  </bookViews>
  <sheets>
    <sheet name="Exo 1" sheetId="2" r:id="rId1"/>
    <sheet name="Exo 2" sheetId="9" r:id="rId2"/>
    <sheet name="Exo 3" sheetId="8" r:id="rId3"/>
    <sheet name="Exo 4" sheetId="7" r:id="rId4"/>
  </sheets>
  <definedNames>
    <definedName name="solver_adj" localSheetId="2" hidden="1">'Exo 3'!$B$2,'Exo 3'!$B$3,'Exo 3'!$B$7,'Exo 3'!$B$8,'Exo 3'!$B$9,'Exo 3'!$B$11</definedName>
    <definedName name="solver_cvg" localSheetId="2" hidden="1">0.0001</definedName>
    <definedName name="solver_drv" localSheetId="2" hidden="1">2</definedName>
    <definedName name="solver_eng" localSheetId="2" hidden="1">1</definedName>
    <definedName name="solver_est" localSheetId="2" hidden="1">1</definedName>
    <definedName name="solver_itr" localSheetId="2" hidden="1">2147483647</definedName>
    <definedName name="solver_lhs1" localSheetId="2" hidden="1">'Exo 3'!$B$3</definedName>
    <definedName name="solver_lhs10" localSheetId="2" hidden="1">'Exo 3'!$E$65</definedName>
    <definedName name="solver_lhs11" localSheetId="2" hidden="1">'Exo 3'!$B$2</definedName>
    <definedName name="solver_lhs12" localSheetId="2" hidden="1">'Exo 3'!$E$67</definedName>
    <definedName name="solver_lhs13" localSheetId="2" hidden="1">'Exo 3'!$B$7</definedName>
    <definedName name="solver_lhs14" localSheetId="2" hidden="1">'Exo 3'!$B$7</definedName>
    <definedName name="solver_lhs2" localSheetId="2" hidden="1">'Exo 3'!$B$8</definedName>
    <definedName name="solver_lhs3" localSheetId="2" hidden="1">'Exo 3'!$B$8</definedName>
    <definedName name="solver_lhs4" localSheetId="2" hidden="1">'Exo 3'!$B$9</definedName>
    <definedName name="solver_lhs5" localSheetId="2" hidden="1">'Exo 3'!$B$2</definedName>
    <definedName name="solver_lhs6" localSheetId="2" hidden="1">'Exo 3'!$E$60</definedName>
    <definedName name="solver_lhs7" localSheetId="2" hidden="1">'Exo 3'!$B$20</definedName>
    <definedName name="solver_lhs8" localSheetId="2" hidden="1">'Exo 3'!$E$61</definedName>
    <definedName name="solver_lhs9" localSheetId="2" hidden="1">'Exo 3'!$E$66</definedName>
    <definedName name="solver_mip" localSheetId="2" hidden="1">2147483647</definedName>
    <definedName name="solver_mni" localSheetId="2" hidden="1">30</definedName>
    <definedName name="solver_mrt" localSheetId="2" hidden="1">0.075</definedName>
    <definedName name="solver_msl" localSheetId="2" hidden="1">2</definedName>
    <definedName name="solver_neg" localSheetId="2" hidden="1">1</definedName>
    <definedName name="solver_nod" localSheetId="2" hidden="1">2147483647</definedName>
    <definedName name="solver_num" localSheetId="2" hidden="1">14</definedName>
    <definedName name="solver_nwt" localSheetId="2" hidden="1">1</definedName>
    <definedName name="solver_opt" localSheetId="2" hidden="1">'Exo 3'!$B$11</definedName>
    <definedName name="solver_pre" localSheetId="2" hidden="1">0.000001</definedName>
    <definedName name="solver_rbv" localSheetId="2" hidden="1">2</definedName>
    <definedName name="solver_rel1" localSheetId="2" hidden="1">3</definedName>
    <definedName name="solver_rel10" localSheetId="2" hidden="1">3</definedName>
    <definedName name="solver_rel11" localSheetId="2" hidden="1">1</definedName>
    <definedName name="solver_rel12" localSheetId="2" hidden="1">3</definedName>
    <definedName name="solver_rel13" localSheetId="2" hidden="1">1</definedName>
    <definedName name="solver_rel14" localSheetId="2" hidden="1">3</definedName>
    <definedName name="solver_rel2" localSheetId="2" hidden="1">3</definedName>
    <definedName name="solver_rel3" localSheetId="2" hidden="1">1</definedName>
    <definedName name="solver_rel4" localSheetId="2" hidden="1">3</definedName>
    <definedName name="solver_rel5" localSheetId="2" hidden="1">3</definedName>
    <definedName name="solver_rel6" localSheetId="2" hidden="1">3</definedName>
    <definedName name="solver_rel7" localSheetId="2" hidden="1">2</definedName>
    <definedName name="solver_rel8" localSheetId="2" hidden="1">3</definedName>
    <definedName name="solver_rel9" localSheetId="2" hidden="1">3</definedName>
    <definedName name="solver_rhs1" localSheetId="2" hidden="1">60</definedName>
    <definedName name="solver_rhs10" localSheetId="2" hidden="1">0.7</definedName>
    <definedName name="solver_rhs11" localSheetId="2" hidden="1">65</definedName>
    <definedName name="solver_rhs12" localSheetId="2" hidden="1">1</definedName>
    <definedName name="solver_rhs13" localSheetId="2" hidden="1">25</definedName>
    <definedName name="solver_rhs14" localSheetId="2" hidden="1">20</definedName>
    <definedName name="solver_rhs2" localSheetId="2" hidden="1">14</definedName>
    <definedName name="solver_rhs3" localSheetId="2" hidden="1">20</definedName>
    <definedName name="solver_rhs4" localSheetId="2" hidden="1">30</definedName>
    <definedName name="solver_rhs5" localSheetId="2" hidden="1">45</definedName>
    <definedName name="solver_rhs6" localSheetId="2" hidden="1">0.9</definedName>
    <definedName name="solver_rhs7" localSheetId="2" hidden="1">0</definedName>
    <definedName name="solver_rhs8" localSheetId="2" hidden="1">0.97</definedName>
    <definedName name="solver_rhs9" localSheetId="2" hidden="1">0.6</definedName>
    <definedName name="solver_rlx" localSheetId="2" hidden="1">2</definedName>
    <definedName name="solver_rsd" localSheetId="2" hidden="1">0</definedName>
    <definedName name="solver_scl" localSheetId="2" hidden="1">2</definedName>
    <definedName name="solver_sho" localSheetId="2" hidden="1">2</definedName>
    <definedName name="solver_ssz" localSheetId="2" hidden="1">100</definedName>
    <definedName name="solver_tim" localSheetId="2" hidden="1">2147483647</definedName>
    <definedName name="solver_tol" localSheetId="2" hidden="1">0.01</definedName>
    <definedName name="solver_typ" localSheetId="2" hidden="1">2</definedName>
    <definedName name="solver_val" localSheetId="2" hidden="1">0</definedName>
    <definedName name="solver_ver" localSheetId="2" hidden="1">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7" l="1"/>
  <c r="E32" i="7"/>
  <c r="E33" i="7"/>
  <c r="E34" i="7"/>
  <c r="E30" i="7"/>
  <c r="E39" i="2"/>
  <c r="E40" i="2"/>
  <c r="E41" i="2"/>
  <c r="E42" i="2"/>
  <c r="E43" i="2"/>
  <c r="E38" i="2"/>
  <c r="E36" i="9"/>
  <c r="E37" i="9"/>
  <c r="E38" i="9"/>
  <c r="E35" i="9"/>
  <c r="E61" i="8"/>
  <c r="E62" i="8"/>
  <c r="E63" i="8"/>
  <c r="E64" i="8"/>
  <c r="E65" i="8"/>
  <c r="E66" i="8"/>
  <c r="E67" i="8"/>
  <c r="E60" i="8"/>
  <c r="D31" i="7"/>
  <c r="D32" i="7"/>
  <c r="D33" i="7"/>
  <c r="D34" i="7"/>
  <c r="D30" i="7"/>
  <c r="C31" i="7"/>
  <c r="C32" i="7"/>
  <c r="C33" i="7"/>
  <c r="C34" i="7"/>
  <c r="C30" i="7"/>
  <c r="B35" i="7"/>
  <c r="B34" i="7"/>
  <c r="B33" i="7"/>
  <c r="B32" i="7"/>
  <c r="B31" i="7"/>
  <c r="B30" i="7"/>
  <c r="B30" i="8" l="1"/>
  <c r="C11" i="8"/>
  <c r="B12" i="8"/>
  <c r="B15" i="8" s="1"/>
  <c r="B18" i="8"/>
  <c r="B61" i="8"/>
  <c r="B62" i="8"/>
  <c r="B63" i="8"/>
  <c r="B64" i="8"/>
  <c r="B65" i="8"/>
  <c r="B66" i="8"/>
  <c r="B67" i="8"/>
  <c r="B60" i="8"/>
  <c r="F46" i="8"/>
  <c r="E46" i="8"/>
  <c r="C46" i="8"/>
  <c r="D46" i="8"/>
  <c r="B46" i="8"/>
  <c r="D27" i="9"/>
  <c r="F12" i="9"/>
  <c r="B4" i="9"/>
  <c r="B6" i="9" s="1"/>
  <c r="B17" i="9" s="1"/>
  <c r="B38" i="9"/>
  <c r="B37" i="9"/>
  <c r="B36" i="9"/>
  <c r="B35" i="9"/>
  <c r="B39" i="9" s="1"/>
  <c r="D31" i="9"/>
  <c r="C31" i="9"/>
  <c r="B31" i="9"/>
  <c r="D30" i="9"/>
  <c r="C30" i="9"/>
  <c r="B30" i="9"/>
  <c r="D29" i="9"/>
  <c r="C29" i="9"/>
  <c r="B29" i="9"/>
  <c r="D28" i="9"/>
  <c r="C28" i="9"/>
  <c r="B28" i="9"/>
  <c r="D25" i="9"/>
  <c r="C25" i="9"/>
  <c r="B25" i="9"/>
  <c r="D39" i="2"/>
  <c r="D40" i="2"/>
  <c r="D41" i="2"/>
  <c r="D42" i="2"/>
  <c r="D43" i="2"/>
  <c r="D38" i="2"/>
  <c r="B43" i="2"/>
  <c r="B42" i="2"/>
  <c r="B41" i="2"/>
  <c r="B40" i="2"/>
  <c r="B44" i="2" s="1"/>
  <c r="B39" i="2"/>
  <c r="B38" i="2"/>
  <c r="C26" i="2"/>
  <c r="D26" i="2"/>
  <c r="B26" i="2"/>
  <c r="D29" i="2"/>
  <c r="C34" i="2"/>
  <c r="D34" i="2"/>
  <c r="B34" i="2"/>
  <c r="C33" i="2"/>
  <c r="D33" i="2"/>
  <c r="B33" i="2"/>
  <c r="C32" i="2"/>
  <c r="D32" i="2"/>
  <c r="B32" i="2"/>
  <c r="C31" i="2"/>
  <c r="D31" i="2"/>
  <c r="B31" i="2"/>
  <c r="C30" i="2"/>
  <c r="D30" i="2"/>
  <c r="B30" i="2"/>
  <c r="C29" i="2"/>
  <c r="B29" i="2"/>
  <c r="I11" i="2"/>
  <c r="B68" i="8" l="1"/>
  <c r="C64" i="8" s="1"/>
  <c r="C35" i="9"/>
  <c r="D17" i="9"/>
  <c r="C17" i="9"/>
  <c r="E29" i="9"/>
  <c r="F29" i="9" s="1"/>
  <c r="E28" i="9"/>
  <c r="D35" i="9" s="1"/>
  <c r="D32" i="9"/>
  <c r="E31" i="9"/>
  <c r="F31" i="9" s="1"/>
  <c r="C32" i="9"/>
  <c r="E30" i="9"/>
  <c r="D37" i="9" s="1"/>
  <c r="B32" i="9"/>
  <c r="C37" i="9"/>
  <c r="E32" i="2"/>
  <c r="E33" i="2"/>
  <c r="E34" i="2"/>
  <c r="D35" i="2"/>
  <c r="E30" i="2"/>
  <c r="E29" i="2"/>
  <c r="C35" i="2"/>
  <c r="E31" i="2"/>
  <c r="B35" i="2"/>
  <c r="G23" i="7"/>
  <c r="G22" i="7"/>
  <c r="G21" i="7"/>
  <c r="F20" i="7"/>
  <c r="F24" i="7" s="1"/>
  <c r="E20" i="7"/>
  <c r="E24" i="7" s="1"/>
  <c r="D20" i="7"/>
  <c r="D24" i="7" s="1"/>
  <c r="C20" i="7"/>
  <c r="C24" i="7" s="1"/>
  <c r="B20" i="7"/>
  <c r="B24" i="7" s="1"/>
  <c r="G19" i="7"/>
  <c r="B5" i="7"/>
  <c r="B6" i="7" s="1"/>
  <c r="H21" i="7" l="1"/>
  <c r="H19" i="7"/>
  <c r="H23" i="7"/>
  <c r="H22" i="7"/>
  <c r="C67" i="8"/>
  <c r="C63" i="8"/>
  <c r="C60" i="8"/>
  <c r="C62" i="8"/>
  <c r="C66" i="8"/>
  <c r="C65" i="8"/>
  <c r="C61" i="8"/>
  <c r="D36" i="9"/>
  <c r="D38" i="9"/>
  <c r="F28" i="9"/>
  <c r="F30" i="9"/>
  <c r="C38" i="9"/>
  <c r="C36" i="9"/>
  <c r="C42" i="2"/>
  <c r="C39" i="2"/>
  <c r="C40" i="2"/>
  <c r="C43" i="2"/>
  <c r="C41" i="2"/>
  <c r="C38" i="2"/>
  <c r="G20" i="7"/>
  <c r="H20" i="7" l="1"/>
  <c r="C68" i="8"/>
  <c r="B19" i="8"/>
  <c r="B20" i="8" s="1"/>
  <c r="C39" i="9"/>
  <c r="C44" i="2"/>
  <c r="G24" i="7"/>
  <c r="H24" i="7" l="1"/>
  <c r="B5" i="2"/>
  <c r="F32" i="2" l="1"/>
  <c r="D16" i="2"/>
  <c r="F33" i="2"/>
  <c r="F34" i="2"/>
  <c r="C16" i="2"/>
  <c r="F29" i="2"/>
  <c r="B16" i="2"/>
  <c r="F30" i="2"/>
  <c r="F31" i="2"/>
  <c r="C28" i="8" l="1"/>
  <c r="E34" i="8" s="1"/>
  <c r="C27" i="8"/>
  <c r="D34" i="8" s="1"/>
  <c r="C29" i="8"/>
  <c r="F34" i="8" s="1"/>
  <c r="C26" i="8"/>
  <c r="C34" i="8" s="1"/>
  <c r="C25" i="8"/>
  <c r="C54" i="8" l="1"/>
  <c r="C55" i="8"/>
  <c r="C56" i="8"/>
  <c r="C53" i="8"/>
  <c r="C50" i="8"/>
  <c r="C51" i="8"/>
  <c r="C49" i="8"/>
  <c r="C52" i="8"/>
  <c r="D51" i="8"/>
  <c r="D50" i="8"/>
  <c r="D55" i="8"/>
  <c r="D53" i="8"/>
  <c r="D52" i="8"/>
  <c r="D54" i="8"/>
  <c r="D49" i="8"/>
  <c r="D56" i="8"/>
  <c r="B34" i="8"/>
  <c r="C30" i="8"/>
  <c r="F53" i="8"/>
  <c r="F55" i="8"/>
  <c r="F56" i="8"/>
  <c r="F50" i="8"/>
  <c r="F52" i="8"/>
  <c r="F51" i="8"/>
  <c r="F54" i="8"/>
  <c r="F49" i="8"/>
  <c r="E56" i="8"/>
  <c r="E49" i="8"/>
  <c r="E53" i="8"/>
  <c r="E50" i="8"/>
  <c r="E55" i="8"/>
  <c r="E51" i="8"/>
  <c r="E54" i="8"/>
  <c r="E52" i="8"/>
  <c r="D57" i="8" l="1"/>
  <c r="C57" i="8"/>
  <c r="F57" i="8"/>
  <c r="E57" i="8"/>
  <c r="B53" i="8"/>
  <c r="G53" i="8" s="1"/>
  <c r="B52" i="8"/>
  <c r="G52" i="8" s="1"/>
  <c r="B55" i="8"/>
  <c r="G55" i="8" s="1"/>
  <c r="B51" i="8"/>
  <c r="G51" i="8" s="1"/>
  <c r="B50" i="8"/>
  <c r="G50" i="8" s="1"/>
  <c r="B56" i="8"/>
  <c r="G56" i="8" s="1"/>
  <c r="B49" i="8"/>
  <c r="B54" i="8"/>
  <c r="G54" i="8" s="1"/>
  <c r="D62" i="8" l="1"/>
  <c r="H51" i="8"/>
  <c r="D64" i="8"/>
  <c r="H53" i="8"/>
  <c r="D61" i="8"/>
  <c r="H50" i="8"/>
  <c r="D66" i="8"/>
  <c r="H55" i="8"/>
  <c r="D65" i="8"/>
  <c r="H54" i="8"/>
  <c r="B57" i="8"/>
  <c r="G49" i="8"/>
  <c r="D63" i="8"/>
  <c r="H52" i="8"/>
  <c r="D67" i="8"/>
  <c r="H56" i="8"/>
  <c r="D60" i="8" l="1"/>
  <c r="D68" i="8" s="1"/>
  <c r="H49" i="8"/>
  <c r="G57" i="8"/>
  <c r="H57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NOEL Eric</author>
  </authors>
  <commentList>
    <comment ref="B19" authorId="0" shapeId="0" xr:uid="{C58F486F-CA78-47A2-9BCD-0F88C5F07562}">
      <text>
        <r>
          <rPr>
            <b/>
            <sz val="9"/>
            <color indexed="81"/>
            <rFont val="Tahoma"/>
            <family val="2"/>
          </rPr>
          <t>22,58% * 70%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9" authorId="0" shapeId="0" xr:uid="{CE1E4405-B828-448A-9CCC-C80DA518DAFA}">
      <text>
        <r>
          <rPr>
            <b/>
            <sz val="9"/>
            <color indexed="81"/>
            <rFont val="Tahoma"/>
            <family val="2"/>
          </rPr>
          <t>60€ * 44,52%</t>
        </r>
      </text>
    </comment>
  </commentList>
</comments>
</file>

<file path=xl/sharedStrings.xml><?xml version="1.0" encoding="utf-8"?>
<sst xmlns="http://schemas.openxmlformats.org/spreadsheetml/2006/main" count="211" uniqueCount="70">
  <si>
    <t>Confort</t>
  </si>
  <si>
    <t>Fonctions</t>
  </si>
  <si>
    <t>TOTAL</t>
  </si>
  <si>
    <t>Ecart</t>
  </si>
  <si>
    <t>Coût estimé</t>
  </si>
  <si>
    <t>Importance relative du client</t>
  </si>
  <si>
    <t>Ecran</t>
  </si>
  <si>
    <t>Autonomie</t>
  </si>
  <si>
    <t>Stockage</t>
  </si>
  <si>
    <t>Prix de vente moyen</t>
  </si>
  <si>
    <t>Coût cible</t>
  </si>
  <si>
    <t>Composant</t>
  </si>
  <si>
    <t>Protection</t>
  </si>
  <si>
    <t>Esthétique</t>
  </si>
  <si>
    <t>Vantaux</t>
  </si>
  <si>
    <t>Ferrures</t>
  </si>
  <si>
    <t>Fermetures</t>
  </si>
  <si>
    <t>Revêtement</t>
  </si>
  <si>
    <t>Marge  moyenne</t>
  </si>
  <si>
    <t>Marge</t>
  </si>
  <si>
    <t xml:space="preserve">Question 1 </t>
  </si>
  <si>
    <t>P. Vente</t>
  </si>
  <si>
    <t>Autres couts</t>
  </si>
  <si>
    <t>Question 2</t>
  </si>
  <si>
    <t>Légerté</t>
  </si>
  <si>
    <t>Solidité</t>
  </si>
  <si>
    <t>Désign</t>
  </si>
  <si>
    <t>Adaptabilité</t>
  </si>
  <si>
    <t>Question 3</t>
  </si>
  <si>
    <t>Cerclage</t>
  </si>
  <si>
    <t>Branches</t>
  </si>
  <si>
    <t>Vis</t>
  </si>
  <si>
    <t>Ailettes</t>
  </si>
  <si>
    <t>Pont entre cerclage</t>
  </si>
  <si>
    <t>Coût unitaire (€)</t>
  </si>
  <si>
    <t>Fonction principale</t>
  </si>
  <si>
    <t>Importance perçue client (score sur 10)</t>
  </si>
  <si>
    <t>Écran haute résolution</t>
  </si>
  <si>
    <t>Affichage / expérience visuelle</t>
  </si>
  <si>
    <t>Processeur performant</t>
  </si>
  <si>
    <t>Fluidité / rapidité</t>
  </si>
  <si>
    <t>Batterie longue durée</t>
  </si>
  <si>
    <t>Boîtier aluminium</t>
  </si>
  <si>
    <t>Solidité / esthétique</t>
  </si>
  <si>
    <t>Capteurs photo HD</t>
  </si>
  <si>
    <t>Usage multimédia</t>
  </si>
  <si>
    <t>Connectique avancée</t>
  </si>
  <si>
    <t>Ports USB-C / HDMI</t>
  </si>
  <si>
    <t>Haut-parleurs stéréo</t>
  </si>
  <si>
    <t>Son / divertissement</t>
  </si>
  <si>
    <t>Accessoires (stylet, etc.)</t>
  </si>
  <si>
    <t>Productivité</t>
  </si>
  <si>
    <t>Coût actuel</t>
  </si>
  <si>
    <t>Facilité d'utilisation</t>
  </si>
  <si>
    <t>Performance</t>
  </si>
  <si>
    <t>Batterie</t>
  </si>
  <si>
    <t>Appareil photo</t>
  </si>
  <si>
    <t>Interface logiciel</t>
  </si>
  <si>
    <t>Plastique</t>
  </si>
  <si>
    <t>Indice</t>
  </si>
  <si>
    <t>Total en %</t>
  </si>
  <si>
    <t>% du coût cible</t>
  </si>
  <si>
    <t>% du coût estimé</t>
  </si>
  <si>
    <t>Frais incompréssibles</t>
  </si>
  <si>
    <t>Entretien</t>
  </si>
  <si>
    <t>Esthéique</t>
  </si>
  <si>
    <t>Qualité de la visibilité</t>
  </si>
  <si>
    <t>Qualité des accessoires</t>
  </si>
  <si>
    <t>Autres charges incompréssibles</t>
  </si>
  <si>
    <t>Nombre d'accessoires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</si>
</sst>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.0\ &quot;€&quot;;[Red]\-#,##0.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67">
    <xf numFmtId="0" fontId="0" fillId="0" borderId="0" xfId="0"/>
    <xf numFmtId="44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10" fontId="0" fillId="0" borderId="1" xfId="2" applyNumberFormat="1" applyFont="1" applyBorder="1"/>
    <xf numFmtId="44" fontId="0" fillId="0" borderId="1" xfId="1" applyFont="1" applyBorder="1"/>
    <xf numFmtId="0" fontId="2" fillId="0" borderId="1" xfId="0" applyFont="1" applyFill="1" applyBorder="1" applyAlignment="1">
      <alignment horizontal="center"/>
    </xf>
    <xf numFmtId="44" fontId="0" fillId="0" borderId="0" xfId="0" applyNumberFormat="1"/>
    <xf numFmtId="44" fontId="0" fillId="0" borderId="1" xfId="0" applyNumberFormat="1" applyBorder="1"/>
    <xf numFmtId="44" fontId="0" fillId="2" borderId="1" xfId="0" applyNumberFormat="1" applyFill="1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4" fontId="2" fillId="0" borderId="1" xfId="0" applyNumberFormat="1" applyFont="1" applyBorder="1"/>
    <xf numFmtId="9" fontId="0" fillId="0" borderId="1" xfId="2" applyFont="1" applyBorder="1"/>
    <xf numFmtId="0" fontId="0" fillId="0" borderId="0" xfId="0" quotePrefix="1"/>
    <xf numFmtId="10" fontId="0" fillId="0" borderId="1" xfId="2" applyNumberFormat="1" applyFont="1" applyBorder="1" applyAlignment="1">
      <alignment horizontal="center"/>
    </xf>
    <xf numFmtId="9" fontId="0" fillId="0" borderId="1" xfId="0" applyNumberFormat="1" applyBorder="1"/>
    <xf numFmtId="0" fontId="0" fillId="0" borderId="0" xfId="0" applyBorder="1"/>
    <xf numFmtId="44" fontId="0" fillId="0" borderId="0" xfId="0" applyNumberFormat="1" applyFill="1" applyBorder="1"/>
    <xf numFmtId="9" fontId="0" fillId="0" borderId="1" xfId="0" applyNumberFormat="1" applyBorder="1" applyAlignment="1">
      <alignment horizontal="center"/>
    </xf>
    <xf numFmtId="0" fontId="2" fillId="2" borderId="0" xfId="0" applyNumberFormat="1" applyFont="1" applyFill="1"/>
    <xf numFmtId="6" fontId="0" fillId="0" borderId="1" xfId="0" applyNumberFormat="1" applyBorder="1"/>
    <xf numFmtId="6" fontId="0" fillId="0" borderId="0" xfId="0" applyNumberFormat="1"/>
    <xf numFmtId="9" fontId="0" fillId="0" borderId="0" xfId="2" applyFont="1"/>
    <xf numFmtId="44" fontId="2" fillId="0" borderId="1" xfId="1" applyFont="1" applyFill="1" applyBorder="1"/>
    <xf numFmtId="0" fontId="0" fillId="0" borderId="5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9" fontId="0" fillId="0" borderId="0" xfId="0" applyNumberFormat="1" applyBorder="1"/>
    <xf numFmtId="0" fontId="0" fillId="0" borderId="1" xfId="0" applyFill="1" applyBorder="1" applyAlignment="1">
      <alignment horizontal="center"/>
    </xf>
    <xf numFmtId="10" fontId="0" fillId="0" borderId="1" xfId="0" applyNumberFormat="1" applyBorder="1"/>
    <xf numFmtId="9" fontId="0" fillId="0" borderId="1" xfId="2" applyFont="1" applyFill="1" applyBorder="1" applyAlignment="1">
      <alignment horizontal="center"/>
    </xf>
    <xf numFmtId="9" fontId="0" fillId="0" borderId="1" xfId="2" applyFont="1" applyBorder="1" applyAlignment="1">
      <alignment horizontal="center"/>
    </xf>
    <xf numFmtId="6" fontId="0" fillId="3" borderId="0" xfId="0" applyNumberFormat="1" applyFill="1" applyBorder="1" applyAlignment="1">
      <alignment horizontal="center" vertical="center" wrapText="1"/>
    </xf>
    <xf numFmtId="8" fontId="0" fillId="0" borderId="0" xfId="0" applyNumberFormat="1"/>
    <xf numFmtId="165" fontId="0" fillId="0" borderId="1" xfId="0" applyNumberFormat="1" applyBorder="1"/>
    <xf numFmtId="8" fontId="0" fillId="3" borderId="1" xfId="0" applyNumberFormat="1" applyFill="1" applyBorder="1"/>
    <xf numFmtId="8" fontId="0" fillId="0" borderId="1" xfId="0" applyNumberFormat="1" applyBorder="1"/>
    <xf numFmtId="0" fontId="0" fillId="0" borderId="0" xfId="0" applyFill="1" applyBorder="1"/>
    <xf numFmtId="44" fontId="3" fillId="0" borderId="3" xfId="1" applyFont="1" applyBorder="1" applyAlignment="1">
      <alignment horizontal="center" vertical="center" wrapText="1"/>
    </xf>
    <xf numFmtId="44" fontId="3" fillId="0" borderId="5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2" fillId="0" borderId="0" xfId="0" applyNumberFormat="1" applyFont="1" applyFill="1"/>
    <xf numFmtId="9" fontId="0" fillId="0" borderId="0" xfId="2" applyFont="1" applyFill="1" applyBorder="1" applyAlignment="1">
      <alignment horizontal="center"/>
    </xf>
    <xf numFmtId="9" fontId="0" fillId="0" borderId="0" xfId="2" applyFont="1" applyBorder="1" applyAlignment="1">
      <alignment horizontal="center"/>
    </xf>
    <xf numFmtId="0" fontId="2" fillId="0" borderId="0" xfId="0" applyFont="1"/>
    <xf numFmtId="44" fontId="2" fillId="0" borderId="0" xfId="1" applyFont="1"/>
    <xf numFmtId="9" fontId="2" fillId="0" borderId="0" xfId="2" applyFont="1"/>
    <xf numFmtId="10" fontId="0" fillId="2" borderId="1" xfId="2" applyNumberFormat="1" applyFont="1" applyFill="1" applyBorder="1"/>
    <xf numFmtId="6" fontId="2" fillId="0" borderId="1" xfId="0" applyNumberFormat="1" applyFont="1" applyBorder="1"/>
    <xf numFmtId="0" fontId="0" fillId="0" borderId="1" xfId="0" applyFill="1" applyBorder="1"/>
    <xf numFmtId="10" fontId="0" fillId="0" borderId="1" xfId="2" applyNumberFormat="1" applyFont="1" applyFill="1" applyBorder="1"/>
    <xf numFmtId="10" fontId="2" fillId="0" borderId="1" xfId="2" applyNumberFormat="1" applyFont="1" applyFill="1" applyBorder="1"/>
    <xf numFmtId="0" fontId="0" fillId="0" borderId="0" xfId="1" applyNumberFormat="1" applyFont="1" applyFill="1" applyBorder="1"/>
    <xf numFmtId="0" fontId="3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4" fontId="3" fillId="0" borderId="1" xfId="1" applyFont="1" applyBorder="1" applyAlignment="1">
      <alignment vertical="center"/>
    </xf>
    <xf numFmtId="9" fontId="3" fillId="0" borderId="1" xfId="2" applyFont="1" applyBorder="1" applyAlignment="1">
      <alignment horizontal="right" vertical="center"/>
    </xf>
    <xf numFmtId="10" fontId="3" fillId="0" borderId="1" xfId="0" applyNumberFormat="1" applyFont="1" applyBorder="1" applyAlignment="1">
      <alignment horizontal="right" vertical="center"/>
    </xf>
    <xf numFmtId="2" fontId="3" fillId="0" borderId="1" xfId="0" applyNumberFormat="1" applyFont="1" applyBorder="1" applyAlignment="1">
      <alignment horizontal="center" vertical="center"/>
    </xf>
  </cellXfs>
  <cellStyles count="4">
    <cellStyle name="Monétaire" xfId="1" builtinId="4"/>
    <cellStyle name="Normal" xfId="0" builtinId="0"/>
    <cellStyle name="Normal 2" xfId="3" xr:uid="{D8D44946-84A0-434F-9B96-778E57D3D5C3}"/>
    <cellStyle name="Pourcentage" xfId="2" builtinId="5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702310</xdr:colOff>
      <xdr:row>39</xdr:row>
      <xdr:rowOff>4127</xdr:rowOff>
    </xdr:from>
    <xdr:to>
      <xdr:col>11</xdr:col>
      <xdr:colOff>750253</xdr:colOff>
      <xdr:row>42</xdr:row>
      <xdr:rowOff>67310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B12EE2BC-06D3-4231-9765-8B73A8EEF0AC}"/>
            </a:ext>
          </a:extLst>
        </xdr:cNvPr>
        <xdr:cNvSpPr txBox="1"/>
      </xdr:nvSpPr>
      <xdr:spPr>
        <a:xfrm>
          <a:off x="7076123" y="7124065"/>
          <a:ext cx="4929505" cy="6108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Il est indispensable de réduire le coût</a:t>
          </a:r>
          <a:r>
            <a:rPr lang="fr-FR" sz="1100" baseline="0"/>
            <a:t> des écrans (indice néttement en dessous de 1 et coût cible largement inférieur au coput estimé).  Il faudra aussi trouver des solutions pour diminuer le coût de l'appareil photo.</a:t>
          </a:r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180974</xdr:rowOff>
    </xdr:from>
    <xdr:to>
      <xdr:col>10</xdr:col>
      <xdr:colOff>634365</xdr:colOff>
      <xdr:row>19</xdr:row>
      <xdr:rowOff>60650</xdr:rowOff>
    </xdr:to>
    <xdr:pic>
      <xdr:nvPicPr>
        <xdr:cNvPr id="2" name="Image 1" descr="Résultat de recherche d'images pour &quot;ferrure de volets bois&quot;">
          <a:extLst>
            <a:ext uri="{FF2B5EF4-FFF2-40B4-BE49-F238E27FC236}">
              <a16:creationId xmlns:a16="http://schemas.microsoft.com/office/drawing/2014/main" id="{75DDB6A0-7F0F-4AF6-905A-1CF56974A9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91" t="8166" r="13970" b="6973"/>
        <a:stretch/>
      </xdr:blipFill>
      <xdr:spPr bwMode="auto">
        <a:xfrm>
          <a:off x="8734425" y="542924"/>
          <a:ext cx="2219325" cy="2948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514350</xdr:colOff>
      <xdr:row>35</xdr:row>
      <xdr:rowOff>142875</xdr:rowOff>
    </xdr:from>
    <xdr:to>
      <xdr:col>10</xdr:col>
      <xdr:colOff>495300</xdr:colOff>
      <xdr:row>37</xdr:row>
      <xdr:rowOff>104775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4E3C66FB-891F-47B7-B739-645117B2D8A0}"/>
            </a:ext>
          </a:extLst>
        </xdr:cNvPr>
        <xdr:cNvSpPr txBox="1"/>
      </xdr:nvSpPr>
      <xdr:spPr>
        <a:xfrm>
          <a:off x="7667625" y="6477000"/>
          <a:ext cx="3143250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Le composant qui pose problème sont</a:t>
          </a:r>
          <a:r>
            <a:rPr lang="fr-FR" sz="1100" baseline="0"/>
            <a:t> les ferrures</a:t>
          </a:r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447675</xdr:colOff>
      <xdr:row>31</xdr:row>
      <xdr:rowOff>53340</xdr:rowOff>
    </xdr:from>
    <xdr:to>
      <xdr:col>11</xdr:col>
      <xdr:colOff>657225</xdr:colOff>
      <xdr:row>36</xdr:row>
      <xdr:rowOff>28575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571296CE-A080-47A8-9294-C886CE85D827}"/>
            </a:ext>
          </a:extLst>
        </xdr:cNvPr>
        <xdr:cNvSpPr txBox="1"/>
      </xdr:nvSpPr>
      <xdr:spPr>
        <a:xfrm>
          <a:off x="5372100" y="5844540"/>
          <a:ext cx="4953000" cy="8801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Il va falloir apporter une attention particulière au cerclage et aux aillettes.</a:t>
          </a:r>
          <a:r>
            <a:rPr lang="fr-FR" sz="1100" baseline="0"/>
            <a:t> Pour les vis même si le coût est moins important il est aussi nécessaire de trouver une solution moins couteuse.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4"/>
  <sheetViews>
    <sheetView showGridLines="0" topLeftCell="A16" zoomScale="120" zoomScaleNormal="120" workbookViewId="0">
      <selection activeCell="E38" sqref="E38:E43"/>
    </sheetView>
  </sheetViews>
  <sheetFormatPr baseColWidth="10" defaultRowHeight="14.4" x14ac:dyDescent="0.3"/>
  <cols>
    <col min="1" max="1" width="29.33203125" customWidth="1"/>
    <col min="2" max="2" width="17.77734375" customWidth="1"/>
    <col min="3" max="3" width="15.5546875" customWidth="1"/>
    <col min="4" max="4" width="16.21875" customWidth="1"/>
    <col min="5" max="5" width="14.109375" bestFit="1" customWidth="1"/>
    <col min="6" max="6" width="13.33203125" bestFit="1" customWidth="1"/>
  </cols>
  <sheetData>
    <row r="3" spans="1:9" x14ac:dyDescent="0.3">
      <c r="A3" s="2" t="s">
        <v>9</v>
      </c>
      <c r="B3" s="6">
        <v>420</v>
      </c>
    </row>
    <row r="4" spans="1:9" x14ac:dyDescent="0.3">
      <c r="A4" s="2" t="s">
        <v>18</v>
      </c>
      <c r="B4" s="6">
        <v>190</v>
      </c>
      <c r="C4" s="15"/>
    </row>
    <row r="5" spans="1:9" x14ac:dyDescent="0.3">
      <c r="A5" s="2" t="s">
        <v>10</v>
      </c>
      <c r="B5" s="10">
        <f>B3-B4</f>
        <v>230</v>
      </c>
    </row>
    <row r="6" spans="1:9" x14ac:dyDescent="0.3">
      <c r="A6" s="18"/>
      <c r="B6" s="19"/>
    </row>
    <row r="7" spans="1:9" x14ac:dyDescent="0.3">
      <c r="A7" s="7" t="s">
        <v>1</v>
      </c>
      <c r="B7" s="3" t="s">
        <v>53</v>
      </c>
      <c r="C7" s="3" t="s">
        <v>54</v>
      </c>
      <c r="D7" s="3" t="s">
        <v>26</v>
      </c>
    </row>
    <row r="8" spans="1:9" x14ac:dyDescent="0.3">
      <c r="A8" s="4" t="s">
        <v>5</v>
      </c>
      <c r="B8" s="20">
        <v>0.15</v>
      </c>
      <c r="C8" s="20">
        <v>0.6</v>
      </c>
      <c r="D8" s="20">
        <v>0.25</v>
      </c>
    </row>
    <row r="10" spans="1:9" x14ac:dyDescent="0.3">
      <c r="A10" s="7" t="s">
        <v>11</v>
      </c>
      <c r="B10" s="3" t="s">
        <v>58</v>
      </c>
      <c r="C10" s="3" t="s">
        <v>6</v>
      </c>
      <c r="D10" s="3" t="s">
        <v>57</v>
      </c>
      <c r="E10" s="3" t="s">
        <v>55</v>
      </c>
      <c r="F10" s="3" t="s">
        <v>56</v>
      </c>
      <c r="G10" s="3" t="s">
        <v>8</v>
      </c>
    </row>
    <row r="11" spans="1:9" x14ac:dyDescent="0.3">
      <c r="A11" s="4" t="s">
        <v>4</v>
      </c>
      <c r="B11" s="9">
        <v>10</v>
      </c>
      <c r="C11" s="9">
        <v>70</v>
      </c>
      <c r="D11" s="9">
        <v>25</v>
      </c>
      <c r="E11" s="9">
        <v>55</v>
      </c>
      <c r="F11" s="9">
        <v>80</v>
      </c>
      <c r="G11" s="9">
        <v>30</v>
      </c>
      <c r="I11" s="8">
        <f>SUM(B11:G11)</f>
        <v>270</v>
      </c>
    </row>
    <row r="15" spans="1:9" x14ac:dyDescent="0.3">
      <c r="A15" s="7" t="s">
        <v>1</v>
      </c>
      <c r="B15" s="3" t="s">
        <v>53</v>
      </c>
      <c r="C15" s="3" t="s">
        <v>54</v>
      </c>
      <c r="D15" s="3" t="s">
        <v>26</v>
      </c>
    </row>
    <row r="16" spans="1:9" x14ac:dyDescent="0.3">
      <c r="A16" s="4" t="s">
        <v>5</v>
      </c>
      <c r="B16" s="29">
        <f>$B$5*B8</f>
        <v>34.5</v>
      </c>
      <c r="C16" s="29">
        <f t="shared" ref="C16:D16" si="0">$B$5*C8</f>
        <v>138</v>
      </c>
      <c r="D16" s="29">
        <f t="shared" si="0"/>
        <v>57.5</v>
      </c>
    </row>
    <row r="19" spans="1:6" x14ac:dyDescent="0.3">
      <c r="A19" s="2"/>
      <c r="B19" s="3" t="s">
        <v>53</v>
      </c>
      <c r="C19" s="3" t="s">
        <v>54</v>
      </c>
      <c r="D19" s="3" t="s">
        <v>26</v>
      </c>
    </row>
    <row r="20" spans="1:6" x14ac:dyDescent="0.3">
      <c r="A20" s="3" t="s">
        <v>58</v>
      </c>
      <c r="B20" s="17">
        <v>0.05</v>
      </c>
      <c r="C20" s="2"/>
      <c r="D20" s="17">
        <v>0.1</v>
      </c>
    </row>
    <row r="21" spans="1:6" x14ac:dyDescent="0.3">
      <c r="A21" s="3" t="s">
        <v>6</v>
      </c>
      <c r="B21" s="17">
        <v>0.35</v>
      </c>
      <c r="C21" s="17">
        <v>0</v>
      </c>
      <c r="D21" s="17">
        <v>0.5</v>
      </c>
    </row>
    <row r="22" spans="1:6" x14ac:dyDescent="0.3">
      <c r="A22" s="3" t="s">
        <v>57</v>
      </c>
      <c r="B22" s="17">
        <v>0.4</v>
      </c>
      <c r="C22" s="17">
        <v>0.15</v>
      </c>
      <c r="D22" s="17">
        <v>0.1</v>
      </c>
    </row>
    <row r="23" spans="1:6" x14ac:dyDescent="0.3">
      <c r="A23" s="3" t="s">
        <v>55</v>
      </c>
      <c r="B23" s="2"/>
      <c r="C23" s="17">
        <v>0.5</v>
      </c>
      <c r="D23" s="2"/>
    </row>
    <row r="24" spans="1:6" x14ac:dyDescent="0.3">
      <c r="A24" s="3" t="s">
        <v>56</v>
      </c>
      <c r="B24" s="17">
        <v>0.2</v>
      </c>
      <c r="C24" s="17">
        <v>0.15</v>
      </c>
      <c r="D24" s="17">
        <v>0.3</v>
      </c>
    </row>
    <row r="25" spans="1:6" x14ac:dyDescent="0.3">
      <c r="A25" s="3" t="s">
        <v>8</v>
      </c>
      <c r="B25" s="2"/>
      <c r="C25" s="17">
        <v>0.2</v>
      </c>
      <c r="D25" s="2"/>
    </row>
    <row r="26" spans="1:6" x14ac:dyDescent="0.3">
      <c r="A26" s="30"/>
      <c r="B26" s="17">
        <f>SUM(B20:B25)</f>
        <v>1</v>
      </c>
      <c r="C26" s="17">
        <f t="shared" ref="C26:D26" si="1">SUM(C20:C25)</f>
        <v>1</v>
      </c>
      <c r="D26" s="17">
        <f t="shared" si="1"/>
        <v>1</v>
      </c>
    </row>
    <row r="28" spans="1:6" x14ac:dyDescent="0.3">
      <c r="A28" s="2"/>
      <c r="B28" s="3" t="s">
        <v>53</v>
      </c>
      <c r="C28" s="3" t="s">
        <v>54</v>
      </c>
      <c r="D28" s="3" t="s">
        <v>26</v>
      </c>
      <c r="E28" s="32" t="s">
        <v>60</v>
      </c>
      <c r="F28" s="7" t="s">
        <v>10</v>
      </c>
    </row>
    <row r="29" spans="1:6" x14ac:dyDescent="0.3">
      <c r="A29" s="3" t="s">
        <v>58</v>
      </c>
      <c r="B29" s="5">
        <f>B20*B8</f>
        <v>7.4999999999999997E-3</v>
      </c>
      <c r="C29" s="5">
        <f>C20*C8</f>
        <v>0</v>
      </c>
      <c r="D29" s="5">
        <f>D20*D8</f>
        <v>2.5000000000000001E-2</v>
      </c>
      <c r="E29" s="33">
        <f>SUM(B29:D29)</f>
        <v>3.2500000000000001E-2</v>
      </c>
      <c r="F29" s="13">
        <f>E29*$B$5</f>
        <v>7.4750000000000005</v>
      </c>
    </row>
    <row r="30" spans="1:6" x14ac:dyDescent="0.3">
      <c r="A30" s="3" t="s">
        <v>6</v>
      </c>
      <c r="B30" s="5">
        <f>B21*B8</f>
        <v>5.2499999999999998E-2</v>
      </c>
      <c r="C30" s="5">
        <f t="shared" ref="C30:D30" si="2">C21*C8</f>
        <v>0</v>
      </c>
      <c r="D30" s="5">
        <f t="shared" si="2"/>
        <v>0.125</v>
      </c>
      <c r="E30" s="33">
        <f t="shared" ref="E30:E34" si="3">SUM(B30:D30)</f>
        <v>0.17749999999999999</v>
      </c>
      <c r="F30" s="13">
        <f t="shared" ref="F30:F34" si="4">E30*$B$5</f>
        <v>40.824999999999996</v>
      </c>
    </row>
    <row r="31" spans="1:6" x14ac:dyDescent="0.3">
      <c r="A31" s="3" t="s">
        <v>57</v>
      </c>
      <c r="B31" s="5">
        <f>B22*B8</f>
        <v>0.06</v>
      </c>
      <c r="C31" s="5">
        <f t="shared" ref="C31:D31" si="5">C22*C8</f>
        <v>0.09</v>
      </c>
      <c r="D31" s="5">
        <f t="shared" si="5"/>
        <v>2.5000000000000001E-2</v>
      </c>
      <c r="E31" s="33">
        <f t="shared" si="3"/>
        <v>0.17499999999999999</v>
      </c>
      <c r="F31" s="13">
        <f t="shared" si="4"/>
        <v>40.25</v>
      </c>
    </row>
    <row r="32" spans="1:6" x14ac:dyDescent="0.3">
      <c r="A32" s="3" t="s">
        <v>55</v>
      </c>
      <c r="B32" s="5">
        <f>B8*B23</f>
        <v>0</v>
      </c>
      <c r="C32" s="5">
        <f t="shared" ref="C32:D32" si="6">C8*C23</f>
        <v>0.3</v>
      </c>
      <c r="D32" s="5">
        <f t="shared" si="6"/>
        <v>0</v>
      </c>
      <c r="E32" s="33">
        <f t="shared" si="3"/>
        <v>0.3</v>
      </c>
      <c r="F32" s="13">
        <f t="shared" si="4"/>
        <v>69</v>
      </c>
    </row>
    <row r="33" spans="1:6" x14ac:dyDescent="0.3">
      <c r="A33" s="3" t="s">
        <v>56</v>
      </c>
      <c r="B33" s="5">
        <f>B8*B24</f>
        <v>0.03</v>
      </c>
      <c r="C33" s="5">
        <f t="shared" ref="C33:D33" si="7">C8*C24</f>
        <v>0.09</v>
      </c>
      <c r="D33" s="5">
        <f t="shared" si="7"/>
        <v>7.4999999999999997E-2</v>
      </c>
      <c r="E33" s="33">
        <f t="shared" si="3"/>
        <v>0.19500000000000001</v>
      </c>
      <c r="F33" s="13">
        <f t="shared" si="4"/>
        <v>44.85</v>
      </c>
    </row>
    <row r="34" spans="1:6" x14ac:dyDescent="0.3">
      <c r="A34" s="3" t="s">
        <v>8</v>
      </c>
      <c r="B34" s="5">
        <f>B8*B25</f>
        <v>0</v>
      </c>
      <c r="C34" s="5">
        <f t="shared" ref="C34:D34" si="8">C8*C25</f>
        <v>0.12</v>
      </c>
      <c r="D34" s="5">
        <f t="shared" si="8"/>
        <v>0</v>
      </c>
      <c r="E34" s="33">
        <f t="shared" si="3"/>
        <v>0.12</v>
      </c>
      <c r="F34" s="13">
        <f t="shared" si="4"/>
        <v>27.599999999999998</v>
      </c>
    </row>
    <row r="35" spans="1:6" x14ac:dyDescent="0.3">
      <c r="A35" s="2" t="s">
        <v>2</v>
      </c>
      <c r="B35" s="33">
        <f>SUM(B29:B34)</f>
        <v>0.15</v>
      </c>
      <c r="C35" s="33">
        <f t="shared" ref="C35:D35" si="9">SUM(C29:C34)</f>
        <v>0.6</v>
      </c>
      <c r="D35" s="33">
        <f t="shared" si="9"/>
        <v>0.25</v>
      </c>
      <c r="E35" s="2"/>
      <c r="F35" s="2"/>
    </row>
    <row r="37" spans="1:6" x14ac:dyDescent="0.3">
      <c r="A37" s="2"/>
      <c r="B37" s="3" t="s">
        <v>4</v>
      </c>
      <c r="C37" s="3" t="s">
        <v>62</v>
      </c>
      <c r="D37" s="3" t="s">
        <v>61</v>
      </c>
      <c r="E37" s="44" t="s">
        <v>59</v>
      </c>
    </row>
    <row r="38" spans="1:6" x14ac:dyDescent="0.3">
      <c r="A38" s="3" t="s">
        <v>58</v>
      </c>
      <c r="B38" s="9">
        <f>B11</f>
        <v>10</v>
      </c>
      <c r="C38" s="5">
        <f t="shared" ref="C38:C43" si="10">B38/$B$44</f>
        <v>3.7037037037037035E-2</v>
      </c>
      <c r="D38" s="33">
        <f>E29</f>
        <v>3.2500000000000001E-2</v>
      </c>
      <c r="E38" s="45">
        <f>D38/C38</f>
        <v>0.87750000000000006</v>
      </c>
    </row>
    <row r="39" spans="1:6" x14ac:dyDescent="0.3">
      <c r="A39" s="3" t="s">
        <v>6</v>
      </c>
      <c r="B39" s="9">
        <f>C11</f>
        <v>70</v>
      </c>
      <c r="C39" s="5">
        <f t="shared" si="10"/>
        <v>0.25925925925925924</v>
      </c>
      <c r="D39" s="33">
        <f t="shared" ref="D39:D43" si="11">E30</f>
        <v>0.17749999999999999</v>
      </c>
      <c r="E39" s="45">
        <f t="shared" ref="E39:E43" si="12">D39/C39</f>
        <v>0.68464285714285711</v>
      </c>
    </row>
    <row r="40" spans="1:6" x14ac:dyDescent="0.3">
      <c r="A40" s="3" t="s">
        <v>57</v>
      </c>
      <c r="B40" s="9">
        <f>D11</f>
        <v>25</v>
      </c>
      <c r="C40" s="5">
        <f t="shared" si="10"/>
        <v>9.2592592592592587E-2</v>
      </c>
      <c r="D40" s="33">
        <f t="shared" si="11"/>
        <v>0.17499999999999999</v>
      </c>
      <c r="E40" s="45">
        <f t="shared" si="12"/>
        <v>1.89</v>
      </c>
    </row>
    <row r="41" spans="1:6" x14ac:dyDescent="0.3">
      <c r="A41" s="3" t="s">
        <v>55</v>
      </c>
      <c r="B41" s="9">
        <f>E11</f>
        <v>55</v>
      </c>
      <c r="C41" s="5">
        <f t="shared" si="10"/>
        <v>0.20370370370370369</v>
      </c>
      <c r="D41" s="33">
        <f t="shared" si="11"/>
        <v>0.3</v>
      </c>
      <c r="E41" s="45">
        <f t="shared" si="12"/>
        <v>1.4727272727272727</v>
      </c>
    </row>
    <row r="42" spans="1:6" x14ac:dyDescent="0.3">
      <c r="A42" s="3" t="s">
        <v>56</v>
      </c>
      <c r="B42" s="9">
        <f>F11</f>
        <v>80</v>
      </c>
      <c r="C42" s="5">
        <f t="shared" si="10"/>
        <v>0.29629629629629628</v>
      </c>
      <c r="D42" s="33">
        <f t="shared" si="11"/>
        <v>0.19500000000000001</v>
      </c>
      <c r="E42" s="45">
        <f t="shared" si="12"/>
        <v>0.65812500000000007</v>
      </c>
    </row>
    <row r="43" spans="1:6" x14ac:dyDescent="0.3">
      <c r="A43" s="3" t="s">
        <v>8</v>
      </c>
      <c r="B43" s="9">
        <f>G11</f>
        <v>30</v>
      </c>
      <c r="C43" s="5">
        <f t="shared" si="10"/>
        <v>0.1111111111111111</v>
      </c>
      <c r="D43" s="33">
        <f t="shared" si="11"/>
        <v>0.12</v>
      </c>
      <c r="E43" s="45">
        <f t="shared" si="12"/>
        <v>1.08</v>
      </c>
    </row>
    <row r="44" spans="1:6" x14ac:dyDescent="0.3">
      <c r="A44" s="2"/>
      <c r="B44" s="6">
        <f>SUM(B38:B43)</f>
        <v>270</v>
      </c>
      <c r="C44" s="14">
        <f>SUM(C38:C43)</f>
        <v>1</v>
      </c>
      <c r="D44" s="2"/>
      <c r="E44" s="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5A57A-5DAD-4CC9-A083-4A83CBD322BA}">
  <dimension ref="A3:F39"/>
  <sheetViews>
    <sheetView showGridLines="0" topLeftCell="A4" workbookViewId="0">
      <selection activeCell="F36" sqref="F36"/>
    </sheetView>
  </sheetViews>
  <sheetFormatPr baseColWidth="10" defaultRowHeight="14.4" x14ac:dyDescent="0.3"/>
  <cols>
    <col min="1" max="1" width="29.33203125" customWidth="1"/>
    <col min="2" max="2" width="15.6640625" bestFit="1" customWidth="1"/>
    <col min="3" max="3" width="15.5546875" customWidth="1"/>
    <col min="4" max="4" width="16.21875" customWidth="1"/>
    <col min="5" max="5" width="14.109375" bestFit="1" customWidth="1"/>
    <col min="6" max="6" width="13.33203125" bestFit="1" customWidth="1"/>
  </cols>
  <sheetData>
    <row r="3" spans="1:6" x14ac:dyDescent="0.3">
      <c r="A3" s="2" t="s">
        <v>9</v>
      </c>
      <c r="B3" s="6">
        <v>220</v>
      </c>
    </row>
    <row r="4" spans="1:6" x14ac:dyDescent="0.3">
      <c r="A4" s="2" t="s">
        <v>18</v>
      </c>
      <c r="B4" s="6">
        <f>+B3*0.15</f>
        <v>33</v>
      </c>
      <c r="C4" s="15"/>
    </row>
    <row r="5" spans="1:6" x14ac:dyDescent="0.3">
      <c r="A5" s="2" t="s">
        <v>63</v>
      </c>
      <c r="B5" s="6">
        <v>20</v>
      </c>
      <c r="C5" s="15"/>
    </row>
    <row r="6" spans="1:6" x14ac:dyDescent="0.3">
      <c r="A6" s="2" t="s">
        <v>10</v>
      </c>
      <c r="B6" s="10">
        <f>B3-B4-B5</f>
        <v>167</v>
      </c>
    </row>
    <row r="7" spans="1:6" x14ac:dyDescent="0.3">
      <c r="A7" s="18"/>
      <c r="B7" s="19"/>
    </row>
    <row r="8" spans="1:6" x14ac:dyDescent="0.3">
      <c r="A8" s="7" t="s">
        <v>1</v>
      </c>
      <c r="B8" s="3" t="s">
        <v>12</v>
      </c>
      <c r="C8" s="3" t="s">
        <v>64</v>
      </c>
      <c r="D8" s="3" t="s">
        <v>65</v>
      </c>
    </row>
    <row r="9" spans="1:6" x14ac:dyDescent="0.3">
      <c r="A9" s="4" t="s">
        <v>5</v>
      </c>
      <c r="B9" s="20">
        <v>0.7</v>
      </c>
      <c r="C9" s="20">
        <v>0.2</v>
      </c>
      <c r="D9" s="20">
        <v>0.1</v>
      </c>
    </row>
    <row r="11" spans="1:6" x14ac:dyDescent="0.3">
      <c r="A11" s="7" t="s">
        <v>11</v>
      </c>
      <c r="B11" s="3" t="s">
        <v>14</v>
      </c>
      <c r="C11" s="3" t="s">
        <v>15</v>
      </c>
      <c r="D11" s="3" t="s">
        <v>16</v>
      </c>
      <c r="E11" s="3" t="s">
        <v>17</v>
      </c>
    </row>
    <row r="12" spans="1:6" x14ac:dyDescent="0.3">
      <c r="A12" s="4" t="s">
        <v>4</v>
      </c>
      <c r="B12" s="9">
        <v>105</v>
      </c>
      <c r="C12" s="9">
        <v>48</v>
      </c>
      <c r="D12" s="9">
        <v>12</v>
      </c>
      <c r="E12" s="9">
        <v>15</v>
      </c>
      <c r="F12" s="8">
        <f>SUM(B12:E12)</f>
        <v>180</v>
      </c>
    </row>
    <row r="16" spans="1:6" x14ac:dyDescent="0.3">
      <c r="A16" s="7" t="s">
        <v>1</v>
      </c>
      <c r="B16" s="3" t="s">
        <v>12</v>
      </c>
      <c r="C16" s="3" t="s">
        <v>64</v>
      </c>
      <c r="D16" s="3" t="s">
        <v>13</v>
      </c>
    </row>
    <row r="17" spans="1:6" x14ac:dyDescent="0.3">
      <c r="A17" s="4" t="s">
        <v>5</v>
      </c>
      <c r="B17" s="29">
        <f>$B$6*B9</f>
        <v>116.89999999999999</v>
      </c>
      <c r="C17" s="29">
        <f t="shared" ref="C17:D17" si="0">$B$6*C9</f>
        <v>33.4</v>
      </c>
      <c r="D17" s="29">
        <f t="shared" si="0"/>
        <v>16.7</v>
      </c>
    </row>
    <row r="20" spans="1:6" x14ac:dyDescent="0.3">
      <c r="A20" s="2"/>
      <c r="B20" s="3" t="s">
        <v>12</v>
      </c>
      <c r="C20" s="3" t="s">
        <v>64</v>
      </c>
      <c r="D20" s="3" t="s">
        <v>13</v>
      </c>
    </row>
    <row r="21" spans="1:6" x14ac:dyDescent="0.3">
      <c r="A21" s="3" t="s">
        <v>14</v>
      </c>
      <c r="B21" s="17">
        <v>0.8</v>
      </c>
      <c r="C21" s="14">
        <v>0.1</v>
      </c>
      <c r="D21" s="17">
        <v>0.4</v>
      </c>
    </row>
    <row r="22" spans="1:6" x14ac:dyDescent="0.3">
      <c r="A22" s="3" t="s">
        <v>15</v>
      </c>
      <c r="B22" s="17">
        <v>0.2</v>
      </c>
      <c r="C22" s="17">
        <v>0.2</v>
      </c>
      <c r="D22" s="17">
        <v>0.3</v>
      </c>
    </row>
    <row r="23" spans="1:6" x14ac:dyDescent="0.3">
      <c r="A23" s="3" t="s">
        <v>16</v>
      </c>
      <c r="B23" s="17">
        <v>0</v>
      </c>
      <c r="C23" s="17">
        <v>0.2</v>
      </c>
      <c r="D23" s="17">
        <v>0.3</v>
      </c>
    </row>
    <row r="24" spans="1:6" x14ac:dyDescent="0.3">
      <c r="A24" s="3" t="s">
        <v>17</v>
      </c>
      <c r="B24" s="2"/>
      <c r="C24" s="17">
        <v>0.5</v>
      </c>
      <c r="D24" s="2"/>
    </row>
    <row r="25" spans="1:6" x14ac:dyDescent="0.3">
      <c r="A25" s="30"/>
      <c r="B25" s="31">
        <f>SUM(B21:B24)</f>
        <v>1</v>
      </c>
      <c r="C25" s="31">
        <f>SUM(C21:C24)</f>
        <v>1</v>
      </c>
      <c r="D25" s="31">
        <f>SUM(D21:D24)</f>
        <v>1</v>
      </c>
    </row>
    <row r="27" spans="1:6" x14ac:dyDescent="0.3">
      <c r="A27" s="2"/>
      <c r="B27" s="3" t="s">
        <v>12</v>
      </c>
      <c r="C27" s="3" t="s">
        <v>64</v>
      </c>
      <c r="D27" s="3" t="str">
        <f>D16</f>
        <v>Esthétique</v>
      </c>
      <c r="E27" s="32" t="s">
        <v>60</v>
      </c>
      <c r="F27" s="7" t="s">
        <v>10</v>
      </c>
    </row>
    <row r="28" spans="1:6" x14ac:dyDescent="0.3">
      <c r="A28" s="3" t="s">
        <v>14</v>
      </c>
      <c r="B28" s="5">
        <f>B21*B9</f>
        <v>0.55999999999999994</v>
      </c>
      <c r="C28" s="5">
        <f>C21*C9</f>
        <v>2.0000000000000004E-2</v>
      </c>
      <c r="D28" s="5">
        <f>D21*D9</f>
        <v>4.0000000000000008E-2</v>
      </c>
      <c r="E28" s="33">
        <f>SUM(B28:D28)</f>
        <v>0.62</v>
      </c>
      <c r="F28" s="13">
        <f>E28*$B$6</f>
        <v>103.54</v>
      </c>
    </row>
    <row r="29" spans="1:6" x14ac:dyDescent="0.3">
      <c r="A29" s="3" t="s">
        <v>15</v>
      </c>
      <c r="B29" s="5">
        <f>B22*B9</f>
        <v>0.13999999999999999</v>
      </c>
      <c r="C29" s="5">
        <f>C22*C9</f>
        <v>4.0000000000000008E-2</v>
      </c>
      <c r="D29" s="5">
        <f>D22*D9</f>
        <v>0.03</v>
      </c>
      <c r="E29" s="33">
        <f t="shared" ref="E29:E31" si="1">SUM(B29:D29)</f>
        <v>0.21</v>
      </c>
      <c r="F29" s="13">
        <f t="shared" ref="F29:F31" si="2">E29*$B$6</f>
        <v>35.07</v>
      </c>
    </row>
    <row r="30" spans="1:6" x14ac:dyDescent="0.3">
      <c r="A30" s="3" t="s">
        <v>16</v>
      </c>
      <c r="B30" s="5">
        <f>B23*B9</f>
        <v>0</v>
      </c>
      <c r="C30" s="5">
        <f>C23*C9</f>
        <v>4.0000000000000008E-2</v>
      </c>
      <c r="D30" s="5">
        <f>D23*D9</f>
        <v>0.03</v>
      </c>
      <c r="E30" s="33">
        <f t="shared" si="1"/>
        <v>7.0000000000000007E-2</v>
      </c>
      <c r="F30" s="13">
        <f t="shared" si="2"/>
        <v>11.690000000000001</v>
      </c>
    </row>
    <row r="31" spans="1:6" x14ac:dyDescent="0.3">
      <c r="A31" s="3" t="s">
        <v>17</v>
      </c>
      <c r="B31" s="5">
        <f>B9*B24</f>
        <v>0</v>
      </c>
      <c r="C31" s="5">
        <f>C9*C24</f>
        <v>0.1</v>
      </c>
      <c r="D31" s="5">
        <f>D9*D24</f>
        <v>0</v>
      </c>
      <c r="E31" s="33">
        <f t="shared" si="1"/>
        <v>0.1</v>
      </c>
      <c r="F31" s="13">
        <f t="shared" si="2"/>
        <v>16.7</v>
      </c>
    </row>
    <row r="32" spans="1:6" x14ac:dyDescent="0.3">
      <c r="A32" s="2" t="s">
        <v>2</v>
      </c>
      <c r="B32" s="33">
        <f>SUM(B28:B31)</f>
        <v>0.7</v>
      </c>
      <c r="C32" s="33">
        <f>SUM(C28:C31)</f>
        <v>0.2</v>
      </c>
      <c r="D32" s="33">
        <f>SUM(D28:D31)</f>
        <v>0.1</v>
      </c>
      <c r="E32" s="2"/>
      <c r="F32" s="2"/>
    </row>
    <row r="34" spans="1:5" x14ac:dyDescent="0.3">
      <c r="A34" s="2"/>
      <c r="B34" s="3" t="s">
        <v>4</v>
      </c>
      <c r="C34" s="3" t="s">
        <v>62</v>
      </c>
      <c r="D34" s="2" t="s">
        <v>61</v>
      </c>
      <c r="E34" s="44" t="s">
        <v>59</v>
      </c>
    </row>
    <row r="35" spans="1:5" x14ac:dyDescent="0.3">
      <c r="A35" s="3" t="s">
        <v>14</v>
      </c>
      <c r="B35" s="9">
        <f>B12</f>
        <v>105</v>
      </c>
      <c r="C35" s="5">
        <f>B35/$B$39</f>
        <v>0.58333333333333337</v>
      </c>
      <c r="D35" s="33">
        <f>E28</f>
        <v>0.62</v>
      </c>
      <c r="E35" s="45">
        <f>D35/C35</f>
        <v>1.0628571428571427</v>
      </c>
    </row>
    <row r="36" spans="1:5" x14ac:dyDescent="0.3">
      <c r="A36" s="3" t="s">
        <v>15</v>
      </c>
      <c r="B36" s="9">
        <f>C12</f>
        <v>48</v>
      </c>
      <c r="C36" s="5">
        <f>B36/$B$39</f>
        <v>0.26666666666666666</v>
      </c>
      <c r="D36" s="33">
        <f>E29</f>
        <v>0.21</v>
      </c>
      <c r="E36" s="45">
        <f t="shared" ref="E36:E38" si="3">D36/C36</f>
        <v>0.78749999999999998</v>
      </c>
    </row>
    <row r="37" spans="1:5" x14ac:dyDescent="0.3">
      <c r="A37" s="3" t="s">
        <v>16</v>
      </c>
      <c r="B37" s="9">
        <f>D12</f>
        <v>12</v>
      </c>
      <c r="C37" s="5">
        <f>B37/$B$39</f>
        <v>6.6666666666666666E-2</v>
      </c>
      <c r="D37" s="33">
        <f>E30</f>
        <v>7.0000000000000007E-2</v>
      </c>
      <c r="E37" s="45">
        <f t="shared" si="3"/>
        <v>1.05</v>
      </c>
    </row>
    <row r="38" spans="1:5" x14ac:dyDescent="0.3">
      <c r="A38" s="3" t="s">
        <v>17</v>
      </c>
      <c r="B38" s="9">
        <f>E12</f>
        <v>15</v>
      </c>
      <c r="C38" s="5">
        <f>B38/$B$39</f>
        <v>8.3333333333333329E-2</v>
      </c>
      <c r="D38" s="33">
        <f>E31</f>
        <v>0.1</v>
      </c>
      <c r="E38" s="45">
        <f t="shared" si="3"/>
        <v>1.2000000000000002</v>
      </c>
    </row>
    <row r="39" spans="1:5" x14ac:dyDescent="0.3">
      <c r="A39" s="2"/>
      <c r="B39" s="6">
        <f>SUM(B35:B38)</f>
        <v>180</v>
      </c>
      <c r="C39" s="14">
        <f>SUM(C35:C38)</f>
        <v>1</v>
      </c>
      <c r="D39" s="2"/>
      <c r="E39" s="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AB86D-E6EA-4138-8504-00395914912D}">
  <dimension ref="A1:H68"/>
  <sheetViews>
    <sheetView showGridLines="0" topLeftCell="A37" workbookViewId="0">
      <selection activeCell="E60" sqref="E60:E67"/>
    </sheetView>
  </sheetViews>
  <sheetFormatPr baseColWidth="10" defaultRowHeight="14.4" x14ac:dyDescent="0.3"/>
  <cols>
    <col min="1" max="1" width="34.77734375" customWidth="1"/>
    <col min="2" max="2" width="15.44140625" customWidth="1"/>
    <col min="3" max="3" width="34.77734375" customWidth="1"/>
    <col min="4" max="8" width="15.21875" customWidth="1"/>
    <col min="9" max="9" width="26.21875" bestFit="1" customWidth="1"/>
  </cols>
  <sheetData>
    <row r="1" spans="1:8" ht="27.6" customHeight="1" thickBot="1" x14ac:dyDescent="0.35">
      <c r="A1" s="11" t="s">
        <v>11</v>
      </c>
      <c r="B1" s="12" t="s">
        <v>34</v>
      </c>
      <c r="C1" s="12" t="s">
        <v>35</v>
      </c>
      <c r="D1" s="12" t="s">
        <v>36</v>
      </c>
      <c r="E1" s="46"/>
      <c r="F1" s="46"/>
      <c r="G1" s="46"/>
      <c r="H1" s="46"/>
    </row>
    <row r="2" spans="1:8" ht="15" thickBot="1" x14ac:dyDescent="0.35">
      <c r="A2" s="26" t="s">
        <v>37</v>
      </c>
      <c r="B2" s="42">
        <v>65</v>
      </c>
      <c r="C2" s="27" t="s">
        <v>38</v>
      </c>
      <c r="D2" s="27">
        <v>9</v>
      </c>
      <c r="E2" s="47"/>
      <c r="F2" s="47"/>
      <c r="G2" s="47"/>
      <c r="H2" s="47"/>
    </row>
    <row r="3" spans="1:8" ht="15" thickBot="1" x14ac:dyDescent="0.35">
      <c r="A3" s="26" t="s">
        <v>39</v>
      </c>
      <c r="B3" s="43">
        <v>50</v>
      </c>
      <c r="C3" s="27" t="s">
        <v>40</v>
      </c>
      <c r="D3" s="27">
        <v>8</v>
      </c>
      <c r="E3" s="47"/>
      <c r="F3" s="47"/>
      <c r="G3" s="47"/>
      <c r="H3" s="47"/>
    </row>
    <row r="4" spans="1:8" ht="15" thickBot="1" x14ac:dyDescent="0.35">
      <c r="A4" s="26" t="s">
        <v>41</v>
      </c>
      <c r="B4" s="43">
        <v>35</v>
      </c>
      <c r="C4" s="27" t="s">
        <v>7</v>
      </c>
      <c r="D4" s="27">
        <v>7</v>
      </c>
      <c r="E4" s="47"/>
      <c r="F4" s="47"/>
      <c r="G4" s="47"/>
      <c r="H4" s="47"/>
    </row>
    <row r="5" spans="1:8" ht="15" thickBot="1" x14ac:dyDescent="0.35">
      <c r="A5" s="26" t="s">
        <v>42</v>
      </c>
      <c r="B5" s="43">
        <v>25</v>
      </c>
      <c r="C5" s="27" t="s">
        <v>43</v>
      </c>
      <c r="D5" s="27">
        <v>6</v>
      </c>
      <c r="E5" s="47"/>
      <c r="F5" s="47"/>
      <c r="G5" s="47"/>
      <c r="H5" s="47"/>
    </row>
    <row r="6" spans="1:8" ht="15" thickBot="1" x14ac:dyDescent="0.35">
      <c r="A6" s="26" t="s">
        <v>44</v>
      </c>
      <c r="B6" s="43">
        <v>20</v>
      </c>
      <c r="C6" s="27" t="s">
        <v>45</v>
      </c>
      <c r="D6" s="27">
        <v>4</v>
      </c>
      <c r="E6" s="47"/>
      <c r="F6" s="47"/>
      <c r="G6" s="47"/>
      <c r="H6" s="47"/>
    </row>
    <row r="7" spans="1:8" ht="15" thickBot="1" x14ac:dyDescent="0.35">
      <c r="A7" s="26" t="s">
        <v>46</v>
      </c>
      <c r="B7" s="43">
        <v>30</v>
      </c>
      <c r="C7" s="27" t="s">
        <v>47</v>
      </c>
      <c r="D7" s="27">
        <v>6</v>
      </c>
      <c r="E7" s="47"/>
      <c r="F7" s="47"/>
      <c r="G7" s="47"/>
      <c r="H7" s="47"/>
    </row>
    <row r="8" spans="1:8" ht="15" thickBot="1" x14ac:dyDescent="0.35">
      <c r="A8" s="26" t="s">
        <v>48</v>
      </c>
      <c r="B8" s="43">
        <v>20</v>
      </c>
      <c r="C8" s="27" t="s">
        <v>49</v>
      </c>
      <c r="D8" s="27">
        <v>5</v>
      </c>
      <c r="E8" s="47"/>
      <c r="F8" s="47"/>
      <c r="G8" s="47"/>
      <c r="H8" s="47"/>
    </row>
    <row r="9" spans="1:8" ht="15" thickBot="1" x14ac:dyDescent="0.35">
      <c r="A9" s="26" t="s">
        <v>50</v>
      </c>
      <c r="B9" s="43">
        <v>35</v>
      </c>
      <c r="C9" s="27" t="s">
        <v>51</v>
      </c>
      <c r="D9" s="27">
        <v>3</v>
      </c>
      <c r="E9" s="47"/>
      <c r="F9" s="47"/>
      <c r="G9" s="47"/>
      <c r="H9" s="47"/>
    </row>
    <row r="10" spans="1:8" x14ac:dyDescent="0.3">
      <c r="D10" s="21"/>
      <c r="E10" s="48"/>
      <c r="F10" s="48"/>
      <c r="G10" s="48"/>
      <c r="H10" s="48"/>
    </row>
    <row r="11" spans="1:8" x14ac:dyDescent="0.3">
      <c r="A11" t="s">
        <v>20</v>
      </c>
      <c r="B11" s="36">
        <v>510.39483870967751</v>
      </c>
      <c r="C11" s="37">
        <f>B11/1.2</f>
        <v>425.32903225806461</v>
      </c>
    </row>
    <row r="12" spans="1:8" x14ac:dyDescent="0.3">
      <c r="A12" s="2" t="s">
        <v>21</v>
      </c>
      <c r="B12" s="39">
        <f>B11/1.2</f>
        <v>425.32903225806461</v>
      </c>
    </row>
    <row r="13" spans="1:8" x14ac:dyDescent="0.3">
      <c r="A13" s="2" t="s">
        <v>19</v>
      </c>
      <c r="B13" s="39">
        <v>80</v>
      </c>
      <c r="C13" s="37"/>
    </row>
    <row r="14" spans="1:8" x14ac:dyDescent="0.3">
      <c r="A14" s="41" t="s">
        <v>68</v>
      </c>
      <c r="B14" s="23">
        <v>90</v>
      </c>
    </row>
    <row r="15" spans="1:8" x14ac:dyDescent="0.3">
      <c r="A15" s="2" t="s">
        <v>10</v>
      </c>
      <c r="B15" s="40">
        <f>B12-B13-B14</f>
        <v>255.32903225806461</v>
      </c>
    </row>
    <row r="18" spans="1:3" x14ac:dyDescent="0.3">
      <c r="A18" s="2" t="s">
        <v>52</v>
      </c>
      <c r="B18" s="38">
        <f>SUM(B2:B9)</f>
        <v>280</v>
      </c>
    </row>
    <row r="19" spans="1:3" x14ac:dyDescent="0.3">
      <c r="A19" s="2" t="s">
        <v>10</v>
      </c>
      <c r="B19" s="38">
        <f>B15</f>
        <v>255.32903225806461</v>
      </c>
    </row>
    <row r="20" spans="1:3" x14ac:dyDescent="0.3">
      <c r="A20" s="2" t="s">
        <v>3</v>
      </c>
      <c r="B20" s="38">
        <f>B18-B19</f>
        <v>24.670967741935385</v>
      </c>
    </row>
    <row r="25" spans="1:3" x14ac:dyDescent="0.3">
      <c r="A25" s="3" t="s">
        <v>66</v>
      </c>
      <c r="B25" s="28">
        <v>9</v>
      </c>
      <c r="C25" s="54">
        <f>B25/$B$30</f>
        <v>0.26470588235294118</v>
      </c>
    </row>
    <row r="26" spans="1:3" x14ac:dyDescent="0.3">
      <c r="A26" s="3" t="s">
        <v>54</v>
      </c>
      <c r="B26" s="28">
        <v>8</v>
      </c>
      <c r="C26" s="54">
        <f>B26/$B$30</f>
        <v>0.23529411764705882</v>
      </c>
    </row>
    <row r="27" spans="1:3" x14ac:dyDescent="0.3">
      <c r="A27" s="3" t="s">
        <v>7</v>
      </c>
      <c r="B27" s="28">
        <v>7</v>
      </c>
      <c r="C27" s="54">
        <f>B27/$B$30</f>
        <v>0.20588235294117646</v>
      </c>
    </row>
    <row r="28" spans="1:3" x14ac:dyDescent="0.3">
      <c r="A28" s="32" t="s">
        <v>69</v>
      </c>
      <c r="B28" s="28">
        <v>6</v>
      </c>
      <c r="C28" s="54">
        <f>B28/$B$30</f>
        <v>0.17647058823529413</v>
      </c>
    </row>
    <row r="29" spans="1:3" x14ac:dyDescent="0.3">
      <c r="A29" s="32" t="s">
        <v>25</v>
      </c>
      <c r="B29" s="28">
        <v>4</v>
      </c>
      <c r="C29" s="54">
        <f>B29/$B$30</f>
        <v>0.11764705882352941</v>
      </c>
    </row>
    <row r="30" spans="1:3" x14ac:dyDescent="0.3">
      <c r="B30">
        <f>SUM(B25:B29)</f>
        <v>34</v>
      </c>
      <c r="C30">
        <f>SUM(C25:C29)</f>
        <v>1</v>
      </c>
    </row>
    <row r="33" spans="1:8" x14ac:dyDescent="0.3">
      <c r="A33" s="7" t="s">
        <v>1</v>
      </c>
      <c r="B33" s="3" t="s">
        <v>66</v>
      </c>
      <c r="C33" s="3" t="s">
        <v>54</v>
      </c>
      <c r="D33" s="3" t="s">
        <v>7</v>
      </c>
      <c r="E33" s="32" t="s">
        <v>67</v>
      </c>
      <c r="F33" s="32" t="s">
        <v>25</v>
      </c>
    </row>
    <row r="34" spans="1:8" x14ac:dyDescent="0.3">
      <c r="A34" s="4" t="s">
        <v>5</v>
      </c>
      <c r="B34" s="16">
        <f>C25</f>
        <v>0.26470588235294118</v>
      </c>
      <c r="C34" s="16">
        <f>C26</f>
        <v>0.23529411764705882</v>
      </c>
      <c r="D34" s="16">
        <f>C27</f>
        <v>0.20588235294117646</v>
      </c>
      <c r="E34" s="16">
        <f>C28</f>
        <v>0.17647058823529413</v>
      </c>
      <c r="F34" s="5">
        <f>C29</f>
        <v>0.11764705882352941</v>
      </c>
    </row>
    <row r="37" spans="1:8" x14ac:dyDescent="0.3">
      <c r="A37" s="2"/>
      <c r="B37" s="3" t="s">
        <v>66</v>
      </c>
      <c r="C37" s="3" t="s">
        <v>54</v>
      </c>
      <c r="D37" s="3" t="s">
        <v>7</v>
      </c>
      <c r="E37" s="32" t="s">
        <v>67</v>
      </c>
      <c r="F37" s="32" t="s">
        <v>25</v>
      </c>
    </row>
    <row r="38" spans="1:8" x14ac:dyDescent="0.3">
      <c r="A38" s="3" t="s">
        <v>37</v>
      </c>
      <c r="B38" s="35">
        <v>0.6</v>
      </c>
      <c r="C38" s="35"/>
      <c r="D38" s="35"/>
      <c r="E38" s="35"/>
      <c r="F38" s="35">
        <v>0.1</v>
      </c>
    </row>
    <row r="39" spans="1:8" x14ac:dyDescent="0.3">
      <c r="A39" s="3" t="s">
        <v>39</v>
      </c>
      <c r="B39" s="35">
        <v>0.25</v>
      </c>
      <c r="C39" s="35">
        <v>0.6</v>
      </c>
      <c r="D39" s="35">
        <v>0.1</v>
      </c>
      <c r="E39" s="35"/>
      <c r="F39" s="34"/>
    </row>
    <row r="40" spans="1:8" x14ac:dyDescent="0.3">
      <c r="A40" s="3" t="s">
        <v>41</v>
      </c>
      <c r="B40" s="35"/>
      <c r="C40" s="35">
        <v>0.1</v>
      </c>
      <c r="D40" s="35">
        <v>0.9</v>
      </c>
      <c r="E40" s="35"/>
      <c r="F40" s="35"/>
    </row>
    <row r="41" spans="1:8" x14ac:dyDescent="0.3">
      <c r="A41" s="3" t="s">
        <v>42</v>
      </c>
      <c r="B41" s="35"/>
      <c r="C41" s="35"/>
      <c r="D41" s="35"/>
      <c r="E41" s="35"/>
      <c r="F41" s="34">
        <v>0.75</v>
      </c>
      <c r="G41" s="49"/>
      <c r="H41" s="49"/>
    </row>
    <row r="42" spans="1:8" x14ac:dyDescent="0.3">
      <c r="A42" s="3" t="s">
        <v>44</v>
      </c>
      <c r="B42" s="35">
        <v>0.15</v>
      </c>
      <c r="C42" s="35">
        <v>0.2</v>
      </c>
      <c r="D42" s="35"/>
      <c r="E42" s="35"/>
      <c r="F42" s="35"/>
      <c r="G42" s="50"/>
      <c r="H42" s="50"/>
    </row>
    <row r="43" spans="1:8" x14ac:dyDescent="0.3">
      <c r="A43" s="3" t="s">
        <v>46</v>
      </c>
      <c r="B43" s="35"/>
      <c r="C43" s="35">
        <v>0.1</v>
      </c>
      <c r="D43" s="35"/>
      <c r="E43" s="35">
        <v>0.2</v>
      </c>
      <c r="F43" s="34"/>
      <c r="G43" s="49"/>
      <c r="H43" s="49"/>
    </row>
    <row r="44" spans="1:8" x14ac:dyDescent="0.3">
      <c r="A44" s="3" t="s">
        <v>48</v>
      </c>
      <c r="B44" s="35"/>
      <c r="C44" s="35"/>
      <c r="D44" s="35"/>
      <c r="E44" s="35">
        <v>0.2</v>
      </c>
      <c r="F44" s="35"/>
      <c r="G44" s="50"/>
      <c r="H44" s="50"/>
    </row>
    <row r="45" spans="1:8" x14ac:dyDescent="0.3">
      <c r="A45" s="2" t="s">
        <v>50</v>
      </c>
      <c r="B45" s="35"/>
      <c r="C45" s="35"/>
      <c r="D45" s="35"/>
      <c r="E45" s="35">
        <v>0.6</v>
      </c>
      <c r="F45" s="34">
        <v>0.15</v>
      </c>
      <c r="G45" s="49"/>
      <c r="H45" s="49"/>
    </row>
    <row r="46" spans="1:8" x14ac:dyDescent="0.3">
      <c r="A46" s="2"/>
      <c r="B46" s="35">
        <f>SUM(B38:B43)</f>
        <v>1</v>
      </c>
      <c r="C46" s="35">
        <f>SUM(C38:C44)</f>
        <v>0.99999999999999989</v>
      </c>
      <c r="D46" s="35">
        <f>SUM(D38:D43)</f>
        <v>1</v>
      </c>
      <c r="E46" s="35">
        <f>SUM(E38:E43)</f>
        <v>0.2</v>
      </c>
      <c r="F46" s="35">
        <f>SUM(F38:F45)</f>
        <v>1</v>
      </c>
      <c r="G46" s="50"/>
      <c r="H46" s="50"/>
    </row>
    <row r="48" spans="1:8" x14ac:dyDescent="0.3">
      <c r="A48" s="2"/>
      <c r="B48" s="3" t="s">
        <v>66</v>
      </c>
      <c r="C48" s="3" t="s">
        <v>54</v>
      </c>
      <c r="D48" s="3" t="s">
        <v>7</v>
      </c>
      <c r="E48" s="32" t="s">
        <v>67</v>
      </c>
      <c r="F48" s="32" t="s">
        <v>25</v>
      </c>
      <c r="G48" s="32" t="s">
        <v>60</v>
      </c>
      <c r="H48" s="7" t="s">
        <v>10</v>
      </c>
    </row>
    <row r="49" spans="1:8" x14ac:dyDescent="0.3">
      <c r="A49" s="3" t="s">
        <v>37</v>
      </c>
      <c r="B49" s="5">
        <f>B38*B$34</f>
        <v>0.1588235294117647</v>
      </c>
      <c r="C49" s="5">
        <f>C38*C$34</f>
        <v>0</v>
      </c>
      <c r="D49" s="5">
        <f>D38*D$34</f>
        <v>0</v>
      </c>
      <c r="E49" s="5">
        <f>E38*E$34</f>
        <v>0</v>
      </c>
      <c r="F49" s="5">
        <f>F38*F$34</f>
        <v>1.1764705882352941E-2</v>
      </c>
      <c r="G49" s="33">
        <f>SUM(B49:F49)</f>
        <v>0.17058823529411765</v>
      </c>
      <c r="H49" s="13">
        <f t="shared" ref="H49:H57" si="0">G49*$B$15</f>
        <v>43.556129032258085</v>
      </c>
    </row>
    <row r="50" spans="1:8" x14ac:dyDescent="0.3">
      <c r="A50" s="3" t="s">
        <v>39</v>
      </c>
      <c r="B50" s="5">
        <f>B39*B$34</f>
        <v>6.6176470588235295E-2</v>
      </c>
      <c r="C50" s="5">
        <f>C39*C$34</f>
        <v>0.14117647058823529</v>
      </c>
      <c r="D50" s="5">
        <f>D39*D$34</f>
        <v>2.0588235294117647E-2</v>
      </c>
      <c r="E50" s="5">
        <f>E39*E$34</f>
        <v>0</v>
      </c>
      <c r="F50" s="5">
        <f>F39*F$34</f>
        <v>0</v>
      </c>
      <c r="G50" s="33">
        <f t="shared" ref="G50:G56" si="1">SUM(B50:F50)</f>
        <v>0.22794117647058823</v>
      </c>
      <c r="H50" s="13">
        <f t="shared" si="0"/>
        <v>58.200000000000024</v>
      </c>
    </row>
    <row r="51" spans="1:8" x14ac:dyDescent="0.3">
      <c r="A51" s="3" t="s">
        <v>41</v>
      </c>
      <c r="B51" s="5">
        <f>B40*B$34</f>
        <v>0</v>
      </c>
      <c r="C51" s="5">
        <f>C40*C$34</f>
        <v>2.3529411764705882E-2</v>
      </c>
      <c r="D51" s="5">
        <f>D40*D$34</f>
        <v>0.18529411764705883</v>
      </c>
      <c r="E51" s="5">
        <f>E40*E$34</f>
        <v>0</v>
      </c>
      <c r="F51" s="5">
        <f>F40*F$34</f>
        <v>0</v>
      </c>
      <c r="G51" s="33">
        <f t="shared" si="1"/>
        <v>0.20882352941176471</v>
      </c>
      <c r="H51" s="13">
        <f t="shared" si="0"/>
        <v>53.318709677419378</v>
      </c>
    </row>
    <row r="52" spans="1:8" x14ac:dyDescent="0.3">
      <c r="A52" s="3" t="s">
        <v>42</v>
      </c>
      <c r="B52" s="5">
        <f>B41*B$34</f>
        <v>0</v>
      </c>
      <c r="C52" s="5">
        <f>C41*C$34</f>
        <v>0</v>
      </c>
      <c r="D52" s="5">
        <f>D41*D$34</f>
        <v>0</v>
      </c>
      <c r="E52" s="5">
        <f>E41*E$34</f>
        <v>0</v>
      </c>
      <c r="F52" s="5">
        <f>F41*F$34</f>
        <v>8.8235294117647051E-2</v>
      </c>
      <c r="G52" s="33">
        <f t="shared" si="1"/>
        <v>8.8235294117647051E-2</v>
      </c>
      <c r="H52" s="13">
        <f t="shared" si="0"/>
        <v>22.529032258064522</v>
      </c>
    </row>
    <row r="53" spans="1:8" x14ac:dyDescent="0.3">
      <c r="A53" s="3" t="s">
        <v>44</v>
      </c>
      <c r="B53" s="5">
        <f>B42*B$34</f>
        <v>3.9705882352941174E-2</v>
      </c>
      <c r="C53" s="5">
        <f>C42*C$34</f>
        <v>4.7058823529411764E-2</v>
      </c>
      <c r="D53" s="5">
        <f>D42*D$34</f>
        <v>0</v>
      </c>
      <c r="E53" s="5">
        <f>E42*E$34</f>
        <v>0</v>
      </c>
      <c r="F53" s="5">
        <f>F42*F$34</f>
        <v>0</v>
      </c>
      <c r="G53" s="33">
        <f t="shared" si="1"/>
        <v>8.6764705882352938E-2</v>
      </c>
      <c r="H53" s="13">
        <f t="shared" si="0"/>
        <v>22.153548387096784</v>
      </c>
    </row>
    <row r="54" spans="1:8" x14ac:dyDescent="0.3">
      <c r="A54" s="3" t="s">
        <v>46</v>
      </c>
      <c r="B54" s="5">
        <f>B43*B$34</f>
        <v>0</v>
      </c>
      <c r="C54" s="5">
        <f>C43*C$34</f>
        <v>2.3529411764705882E-2</v>
      </c>
      <c r="D54" s="5">
        <f>D43*D$34</f>
        <v>0</v>
      </c>
      <c r="E54" s="5">
        <f>E43*E$34</f>
        <v>3.529411764705883E-2</v>
      </c>
      <c r="F54" s="5">
        <f>F43*F$34</f>
        <v>0</v>
      </c>
      <c r="G54" s="33">
        <f t="shared" si="1"/>
        <v>5.8823529411764712E-2</v>
      </c>
      <c r="H54" s="13">
        <f t="shared" si="0"/>
        <v>15.019354838709685</v>
      </c>
    </row>
    <row r="55" spans="1:8" x14ac:dyDescent="0.3">
      <c r="A55" s="3" t="s">
        <v>48</v>
      </c>
      <c r="B55" s="5">
        <f>B44*B$34</f>
        <v>0</v>
      </c>
      <c r="C55" s="5">
        <f>C44*C$34</f>
        <v>0</v>
      </c>
      <c r="D55" s="5">
        <f>D44*D$34</f>
        <v>0</v>
      </c>
      <c r="E55" s="5">
        <f>E44*E$34</f>
        <v>3.529411764705883E-2</v>
      </c>
      <c r="F55" s="5">
        <f>F44*F$34</f>
        <v>0</v>
      </c>
      <c r="G55" s="33">
        <f t="shared" si="1"/>
        <v>3.529411764705883E-2</v>
      </c>
      <c r="H55" s="13">
        <f t="shared" si="0"/>
        <v>9.0116129032258119</v>
      </c>
    </row>
    <row r="56" spans="1:8" x14ac:dyDescent="0.3">
      <c r="A56" s="2" t="s">
        <v>50</v>
      </c>
      <c r="B56" s="5">
        <f>B45*B$34</f>
        <v>0</v>
      </c>
      <c r="C56" s="5">
        <f>C45*C$34</f>
        <v>0</v>
      </c>
      <c r="D56" s="5">
        <f>D45*D$34</f>
        <v>0</v>
      </c>
      <c r="E56" s="5">
        <f>E45*E$34</f>
        <v>0.10588235294117647</v>
      </c>
      <c r="F56" s="5">
        <f>F45*F$34</f>
        <v>1.7647058823529412E-2</v>
      </c>
      <c r="G56" s="33">
        <f t="shared" si="1"/>
        <v>0.12352941176470589</v>
      </c>
      <c r="H56" s="13">
        <f t="shared" si="0"/>
        <v>31.540645161290335</v>
      </c>
    </row>
    <row r="57" spans="1:8" x14ac:dyDescent="0.3">
      <c r="A57" s="2" t="s">
        <v>2</v>
      </c>
      <c r="B57" s="5">
        <f>SUM(B49:B56)</f>
        <v>0.26470588235294112</v>
      </c>
      <c r="C57" s="5">
        <f t="shared" ref="C57:G57" si="2">SUM(C49:C56)</f>
        <v>0.23529411764705882</v>
      </c>
      <c r="D57" s="5">
        <f t="shared" si="2"/>
        <v>0.20588235294117649</v>
      </c>
      <c r="E57" s="5">
        <f t="shared" si="2"/>
        <v>0.17647058823529413</v>
      </c>
      <c r="F57" s="5">
        <f t="shared" si="2"/>
        <v>0.11764705882352941</v>
      </c>
      <c r="G57" s="5">
        <f t="shared" si="2"/>
        <v>1</v>
      </c>
      <c r="H57" s="13">
        <f t="shared" si="0"/>
        <v>255.32903225806461</v>
      </c>
    </row>
    <row r="59" spans="1:8" x14ac:dyDescent="0.3">
      <c r="A59" s="2"/>
      <c r="B59" s="3" t="s">
        <v>4</v>
      </c>
      <c r="C59" s="3" t="s">
        <v>62</v>
      </c>
      <c r="D59" s="2" t="s">
        <v>61</v>
      </c>
      <c r="E59" s="44" t="s">
        <v>59</v>
      </c>
    </row>
    <row r="60" spans="1:8" x14ac:dyDescent="0.3">
      <c r="A60" s="3" t="s">
        <v>37</v>
      </c>
      <c r="B60" s="6">
        <f>B2</f>
        <v>65</v>
      </c>
      <c r="C60" s="5">
        <f>B60/$B$68</f>
        <v>0.23214285714285715</v>
      </c>
      <c r="D60" s="33">
        <f>G49</f>
        <v>0.17058823529411765</v>
      </c>
      <c r="E60" s="45">
        <f>D60/C60</f>
        <v>0.73484162895927596</v>
      </c>
    </row>
    <row r="61" spans="1:8" x14ac:dyDescent="0.3">
      <c r="A61" s="3" t="s">
        <v>39</v>
      </c>
      <c r="B61" s="6">
        <f>B3</f>
        <v>50</v>
      </c>
      <c r="C61" s="5">
        <f>B61/$B$68</f>
        <v>0.17857142857142858</v>
      </c>
      <c r="D61" s="33">
        <f>G50</f>
        <v>0.22794117647058823</v>
      </c>
      <c r="E61" s="45">
        <f t="shared" ref="E61:E67" si="3">D61/C61</f>
        <v>1.276470588235294</v>
      </c>
    </row>
    <row r="62" spans="1:8" x14ac:dyDescent="0.3">
      <c r="A62" s="3" t="s">
        <v>41</v>
      </c>
      <c r="B62" s="6">
        <f>B4</f>
        <v>35</v>
      </c>
      <c r="C62" s="5">
        <f>B62/$B$68</f>
        <v>0.125</v>
      </c>
      <c r="D62" s="33">
        <f>G51</f>
        <v>0.20882352941176471</v>
      </c>
      <c r="E62" s="45">
        <f t="shared" si="3"/>
        <v>1.6705882352941177</v>
      </c>
    </row>
    <row r="63" spans="1:8" x14ac:dyDescent="0.3">
      <c r="A63" s="3" t="s">
        <v>42</v>
      </c>
      <c r="B63" s="6">
        <f>B5</f>
        <v>25</v>
      </c>
      <c r="C63" s="5">
        <f>B63/$B$68</f>
        <v>8.9285714285714288E-2</v>
      </c>
      <c r="D63" s="33">
        <f>G52</f>
        <v>8.8235294117647051E-2</v>
      </c>
      <c r="E63" s="45">
        <f t="shared" si="3"/>
        <v>0.98823529411764699</v>
      </c>
    </row>
    <row r="64" spans="1:8" x14ac:dyDescent="0.3">
      <c r="A64" s="3" t="s">
        <v>44</v>
      </c>
      <c r="B64" s="6">
        <f>B6</f>
        <v>20</v>
      </c>
      <c r="C64" s="5">
        <f>B64/$B$68</f>
        <v>7.1428571428571425E-2</v>
      </c>
      <c r="D64" s="33">
        <f>G53</f>
        <v>8.6764705882352938E-2</v>
      </c>
      <c r="E64" s="45">
        <f t="shared" si="3"/>
        <v>1.2147058823529413</v>
      </c>
    </row>
    <row r="65" spans="1:5" x14ac:dyDescent="0.3">
      <c r="A65" s="3" t="s">
        <v>46</v>
      </c>
      <c r="B65" s="6">
        <f>B7</f>
        <v>30</v>
      </c>
      <c r="C65" s="5">
        <f>B65/$B$68</f>
        <v>0.10714285714285714</v>
      </c>
      <c r="D65" s="33">
        <f>G54</f>
        <v>5.8823529411764712E-2</v>
      </c>
      <c r="E65" s="45">
        <f t="shared" si="3"/>
        <v>0.5490196078431373</v>
      </c>
    </row>
    <row r="66" spans="1:5" x14ac:dyDescent="0.3">
      <c r="A66" s="2" t="s">
        <v>48</v>
      </c>
      <c r="B66" s="6">
        <f>B8</f>
        <v>20</v>
      </c>
      <c r="C66" s="5">
        <f>B66/$B$68</f>
        <v>7.1428571428571425E-2</v>
      </c>
      <c r="D66" s="33">
        <f>G55</f>
        <v>3.529411764705883E-2</v>
      </c>
      <c r="E66" s="45">
        <f t="shared" si="3"/>
        <v>0.49411764705882366</v>
      </c>
    </row>
    <row r="67" spans="1:5" x14ac:dyDescent="0.3">
      <c r="A67" s="2" t="s">
        <v>50</v>
      </c>
      <c r="B67" s="6">
        <f>B9</f>
        <v>35</v>
      </c>
      <c r="C67" s="5">
        <f>B67/$B$68</f>
        <v>0.125</v>
      </c>
      <c r="D67" s="33">
        <f>G56</f>
        <v>0.12352941176470589</v>
      </c>
      <c r="E67" s="45">
        <f t="shared" si="3"/>
        <v>0.9882352941176471</v>
      </c>
    </row>
    <row r="68" spans="1:5" x14ac:dyDescent="0.3">
      <c r="A68" s="51" t="s">
        <v>2</v>
      </c>
      <c r="B68" s="52">
        <f>SUM(B60:B67)</f>
        <v>280</v>
      </c>
      <c r="C68" s="53">
        <f t="shared" ref="C68:D68" si="4">SUM(C60:C67)</f>
        <v>0.99999999999999989</v>
      </c>
      <c r="D68" s="53">
        <f t="shared" si="4"/>
        <v>1</v>
      </c>
      <c r="E68" s="2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6EFEB-BA3F-4FDD-9AB2-AEFFAAD57EFA}">
  <dimension ref="A1:K35"/>
  <sheetViews>
    <sheetView showGridLines="0" tabSelected="1" workbookViewId="0">
      <selection activeCell="K11" sqref="K11"/>
    </sheetView>
  </sheetViews>
  <sheetFormatPr baseColWidth="10" defaultRowHeight="14.4" x14ac:dyDescent="0.3"/>
  <cols>
    <col min="1" max="1" width="17.109375" customWidth="1"/>
    <col min="5" max="5" width="20.109375" bestFit="1" customWidth="1"/>
  </cols>
  <sheetData>
    <row r="1" spans="1:10" x14ac:dyDescent="0.3">
      <c r="D1" s="48"/>
    </row>
    <row r="2" spans="1:10" x14ac:dyDescent="0.3">
      <c r="A2" t="s">
        <v>20</v>
      </c>
    </row>
    <row r="3" spans="1:10" x14ac:dyDescent="0.3">
      <c r="A3" s="2" t="s">
        <v>21</v>
      </c>
      <c r="B3" s="22">
        <v>150</v>
      </c>
    </row>
    <row r="4" spans="1:10" x14ac:dyDescent="0.3">
      <c r="A4" s="2" t="s">
        <v>19</v>
      </c>
      <c r="B4" s="22">
        <v>75</v>
      </c>
    </row>
    <row r="5" spans="1:10" x14ac:dyDescent="0.3">
      <c r="A5" s="2" t="s">
        <v>22</v>
      </c>
      <c r="B5" s="22">
        <f>B3*0.1</f>
        <v>15</v>
      </c>
    </row>
    <row r="6" spans="1:10" x14ac:dyDescent="0.3">
      <c r="A6" s="4" t="s">
        <v>10</v>
      </c>
      <c r="B6" s="55">
        <f>B3-B5-B4</f>
        <v>60</v>
      </c>
    </row>
    <row r="8" spans="1:10" x14ac:dyDescent="0.3">
      <c r="A8" t="s">
        <v>23</v>
      </c>
    </row>
    <row r="10" spans="1:10" x14ac:dyDescent="0.3">
      <c r="A10" s="2" t="s">
        <v>24</v>
      </c>
      <c r="B10" s="2">
        <v>7</v>
      </c>
      <c r="C10" s="54">
        <v>0.22580645161290322</v>
      </c>
    </row>
    <row r="11" spans="1:10" x14ac:dyDescent="0.3">
      <c r="A11" s="2" t="s">
        <v>25</v>
      </c>
      <c r="B11" s="2">
        <v>7</v>
      </c>
      <c r="C11" s="54">
        <v>0.22580645161290322</v>
      </c>
    </row>
    <row r="12" spans="1:10" x14ac:dyDescent="0.3">
      <c r="A12" s="2" t="s">
        <v>0</v>
      </c>
      <c r="B12" s="2">
        <v>5</v>
      </c>
      <c r="C12" s="54">
        <v>0.16129032258064516</v>
      </c>
    </row>
    <row r="13" spans="1:10" x14ac:dyDescent="0.3">
      <c r="A13" s="2" t="s">
        <v>26</v>
      </c>
      <c r="B13" s="2">
        <v>8</v>
      </c>
      <c r="C13" s="54">
        <v>0.25806451612903225</v>
      </c>
    </row>
    <row r="14" spans="1:10" x14ac:dyDescent="0.3">
      <c r="A14" s="2" t="s">
        <v>27</v>
      </c>
      <c r="B14" s="2">
        <v>4</v>
      </c>
      <c r="C14" s="54">
        <v>0.12903225806451613</v>
      </c>
    </row>
    <row r="15" spans="1:10" x14ac:dyDescent="0.3">
      <c r="I15" s="18"/>
      <c r="J15" s="59"/>
    </row>
    <row r="16" spans="1:10" x14ac:dyDescent="0.3">
      <c r="A16" t="s">
        <v>28</v>
      </c>
      <c r="H16" s="23"/>
      <c r="I16" s="23"/>
    </row>
    <row r="18" spans="1:11" x14ac:dyDescent="0.3">
      <c r="A18" s="56"/>
      <c r="B18" s="32" t="s">
        <v>24</v>
      </c>
      <c r="C18" s="32" t="s">
        <v>25</v>
      </c>
      <c r="D18" s="32" t="s">
        <v>0</v>
      </c>
      <c r="E18" s="32" t="s">
        <v>26</v>
      </c>
      <c r="F18" s="32" t="s">
        <v>27</v>
      </c>
      <c r="G18" s="32" t="s">
        <v>2</v>
      </c>
      <c r="H18" s="7" t="s">
        <v>10</v>
      </c>
    </row>
    <row r="19" spans="1:11" x14ac:dyDescent="0.3">
      <c r="A19" s="56" t="s">
        <v>29</v>
      </c>
      <c r="B19" s="57">
        <v>0.15806451612903225</v>
      </c>
      <c r="C19" s="57">
        <v>9.0322580645161299E-2</v>
      </c>
      <c r="D19" s="57">
        <v>1.6129032258064516E-2</v>
      </c>
      <c r="E19" s="57">
        <v>0.15483870967741933</v>
      </c>
      <c r="F19" s="57">
        <v>2.5806451612903226E-2</v>
      </c>
      <c r="G19" s="58">
        <f>SUM(B19:F19)</f>
        <v>0.44516129032258062</v>
      </c>
      <c r="H19" s="25">
        <f>G19*B$6</f>
        <v>26.709677419354836</v>
      </c>
      <c r="K19" s="24"/>
    </row>
    <row r="20" spans="1:11" x14ac:dyDescent="0.3">
      <c r="A20" s="56" t="s">
        <v>30</v>
      </c>
      <c r="B20" s="57">
        <f>C10*0.15</f>
        <v>3.387096774193548E-2</v>
      </c>
      <c r="C20" s="57">
        <f>C11*0.4</f>
        <v>9.0322580645161299E-2</v>
      </c>
      <c r="D20" s="57">
        <f>C12*0.6</f>
        <v>9.6774193548387094E-2</v>
      </c>
      <c r="E20" s="57">
        <f>C13*0.3</f>
        <v>7.7419354838709667E-2</v>
      </c>
      <c r="F20" s="57">
        <f>C14*0.35</f>
        <v>4.5161290322580643E-2</v>
      </c>
      <c r="G20" s="58">
        <f t="shared" ref="G20:G23" si="0">SUM(B20:F20)</f>
        <v>0.34354838709677421</v>
      </c>
      <c r="H20" s="25">
        <f t="shared" ref="H20:H23" si="1">G20*B$6</f>
        <v>20.612903225806452</v>
      </c>
    </row>
    <row r="21" spans="1:11" x14ac:dyDescent="0.3">
      <c r="A21" s="56" t="s">
        <v>31</v>
      </c>
      <c r="B21" s="57">
        <v>0</v>
      </c>
      <c r="C21" s="57">
        <v>2.2580645161290325E-2</v>
      </c>
      <c r="D21" s="57">
        <v>0</v>
      </c>
      <c r="E21" s="57">
        <v>0</v>
      </c>
      <c r="F21" s="57">
        <v>0</v>
      </c>
      <c r="G21" s="58">
        <f t="shared" si="0"/>
        <v>2.2580645161290325E-2</v>
      </c>
      <c r="H21" s="25">
        <f t="shared" si="1"/>
        <v>1.3548387096774195</v>
      </c>
      <c r="K21" s="24"/>
    </row>
    <row r="22" spans="1:11" x14ac:dyDescent="0.3">
      <c r="A22" s="56" t="s">
        <v>32</v>
      </c>
      <c r="B22" s="57">
        <v>1.1290322580645162E-2</v>
      </c>
      <c r="C22" s="57">
        <v>0</v>
      </c>
      <c r="D22" s="57">
        <v>3.2258064516129031E-2</v>
      </c>
      <c r="E22" s="57">
        <v>0</v>
      </c>
      <c r="F22" s="57">
        <v>2.5806451612903226E-2</v>
      </c>
      <c r="G22" s="58">
        <f t="shared" si="0"/>
        <v>6.9354838709677416E-2</v>
      </c>
      <c r="H22" s="25">
        <f t="shared" si="1"/>
        <v>4.161290322580645</v>
      </c>
      <c r="K22" s="24"/>
    </row>
    <row r="23" spans="1:11" x14ac:dyDescent="0.3">
      <c r="A23" s="56" t="s">
        <v>33</v>
      </c>
      <c r="B23" s="57">
        <v>2.2580645161290325E-2</v>
      </c>
      <c r="C23" s="57">
        <v>2.2580645161290325E-2</v>
      </c>
      <c r="D23" s="57">
        <v>1.6129032258064516E-2</v>
      </c>
      <c r="E23" s="57">
        <v>2.5806451612903226E-2</v>
      </c>
      <c r="F23" s="57">
        <v>3.2258064516129031E-2</v>
      </c>
      <c r="G23" s="58">
        <f t="shared" si="0"/>
        <v>0.11935483870967742</v>
      </c>
      <c r="H23" s="25">
        <f t="shared" si="1"/>
        <v>7.161290322580645</v>
      </c>
    </row>
    <row r="24" spans="1:11" x14ac:dyDescent="0.3">
      <c r="B24" s="58">
        <f>SUM(B19:B23)</f>
        <v>0.22580645161290322</v>
      </c>
      <c r="C24" s="58">
        <f t="shared" ref="C24:G24" si="2">SUM(C19:C23)</f>
        <v>0.22580645161290325</v>
      </c>
      <c r="D24" s="58">
        <f t="shared" si="2"/>
        <v>0.16129032258064513</v>
      </c>
      <c r="E24" s="58">
        <f t="shared" si="2"/>
        <v>0.25806451612903225</v>
      </c>
      <c r="F24" s="58">
        <f t="shared" si="2"/>
        <v>0.12903225806451613</v>
      </c>
      <c r="G24" s="58">
        <f t="shared" si="2"/>
        <v>1</v>
      </c>
      <c r="H24" s="13">
        <f>SUM(H19:H23)</f>
        <v>60</v>
      </c>
    </row>
    <row r="29" spans="1:11" ht="28.8" x14ac:dyDescent="0.3">
      <c r="A29" s="60"/>
      <c r="B29" s="62" t="s">
        <v>4</v>
      </c>
      <c r="C29" s="62" t="s">
        <v>62</v>
      </c>
      <c r="D29" s="62" t="s">
        <v>61</v>
      </c>
      <c r="E29" s="62" t="s">
        <v>59</v>
      </c>
    </row>
    <row r="30" spans="1:11" x14ac:dyDescent="0.3">
      <c r="A30" s="61" t="s">
        <v>29</v>
      </c>
      <c r="B30" s="63">
        <f>68*0.5</f>
        <v>34</v>
      </c>
      <c r="C30" s="64">
        <f>B30/$B$35</f>
        <v>0.5</v>
      </c>
      <c r="D30" s="65">
        <f>G19</f>
        <v>0.44516129032258062</v>
      </c>
      <c r="E30" s="66">
        <f>D30/C30</f>
        <v>0.89032258064516123</v>
      </c>
    </row>
    <row r="31" spans="1:11" x14ac:dyDescent="0.3">
      <c r="A31" s="61" t="s">
        <v>30</v>
      </c>
      <c r="B31" s="63">
        <f>68*0.2</f>
        <v>13.600000000000001</v>
      </c>
      <c r="C31" s="64">
        <f t="shared" ref="C31:C34" si="3">B31/$B$35</f>
        <v>0.2</v>
      </c>
      <c r="D31" s="65">
        <f t="shared" ref="D31:D34" si="4">G20</f>
        <v>0.34354838709677421</v>
      </c>
      <c r="E31" s="66">
        <f t="shared" ref="E31:E34" si="5">D31/C31</f>
        <v>1.717741935483871</v>
      </c>
    </row>
    <row r="32" spans="1:11" x14ac:dyDescent="0.3">
      <c r="A32" s="61" t="s">
        <v>31</v>
      </c>
      <c r="B32" s="63">
        <f>68*0.05</f>
        <v>3.4000000000000004</v>
      </c>
      <c r="C32" s="64">
        <f t="shared" si="3"/>
        <v>0.05</v>
      </c>
      <c r="D32" s="65">
        <f t="shared" si="4"/>
        <v>2.2580645161290325E-2</v>
      </c>
      <c r="E32" s="66">
        <f t="shared" si="5"/>
        <v>0.45161290322580649</v>
      </c>
    </row>
    <row r="33" spans="1:5" x14ac:dyDescent="0.3">
      <c r="A33" s="61" t="s">
        <v>32</v>
      </c>
      <c r="B33" s="63">
        <f>68*0.15</f>
        <v>10.199999999999999</v>
      </c>
      <c r="C33" s="64">
        <f t="shared" si="3"/>
        <v>0.15</v>
      </c>
      <c r="D33" s="65">
        <f t="shared" si="4"/>
        <v>6.9354838709677416E-2</v>
      </c>
      <c r="E33" s="66">
        <f t="shared" si="5"/>
        <v>0.46236559139784944</v>
      </c>
    </row>
    <row r="34" spans="1:5" x14ac:dyDescent="0.3">
      <c r="A34" s="61" t="s">
        <v>33</v>
      </c>
      <c r="B34" s="63">
        <f>68*0.1</f>
        <v>6.8000000000000007</v>
      </c>
      <c r="C34" s="64">
        <f t="shared" si="3"/>
        <v>0.1</v>
      </c>
      <c r="D34" s="65">
        <f t="shared" si="4"/>
        <v>0.11935483870967742</v>
      </c>
      <c r="E34" s="66">
        <f t="shared" si="5"/>
        <v>1.193548387096774</v>
      </c>
    </row>
    <row r="35" spans="1:5" x14ac:dyDescent="0.3">
      <c r="B35" s="1">
        <f>SUM(B30:B34)</f>
        <v>68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Exo 1</vt:lpstr>
      <vt:lpstr>Exo 2</vt:lpstr>
      <vt:lpstr>Exo 3</vt:lpstr>
      <vt:lpstr>Exo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 Eric</dc:creator>
  <cp:lastModifiedBy>Eric Noel</cp:lastModifiedBy>
  <dcterms:created xsi:type="dcterms:W3CDTF">2019-10-30T15:29:15Z</dcterms:created>
  <dcterms:modified xsi:type="dcterms:W3CDTF">2025-08-06T08:38:40Z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e2bedf20-cb07-453d-b0bf-fe8d9ed394d5</vt:lpwstr>
  </property>
</Properties>
</file>