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M32F07 Revision comptable\Révision de la TVA\"/>
    </mc:Choice>
  </mc:AlternateContent>
  <xr:revisionPtr revIDLastSave="7" documentId="11_697866AB5175FEB680D76E31721113BFF3425E55" xr6:coauthVersionLast="36" xr6:coauthVersionMax="36" xr10:uidLastSave="{8C6E5894-B1F5-4D5B-99E8-600ABDAB1A3C}"/>
  <bookViews>
    <workbookView xWindow="0" yWindow="0" windowWidth="23040" windowHeight="9390" xr2:uid="{00000000-000D-0000-FFFF-FFFF00000000}"/>
  </bookViews>
  <sheets>
    <sheet name="Janvier" sheetId="1" r:id="rId1"/>
    <sheet name="Février" sheetId="2" r:id="rId2"/>
    <sheet name="Mars" sheetId="3" r:id="rId3"/>
    <sheet name="Avril" sheetId="4" r:id="rId4"/>
    <sheet name="Mai" sheetId="5" r:id="rId5"/>
    <sheet name="Juin" sheetId="6" r:id="rId6"/>
    <sheet name="Juillet" sheetId="7" r:id="rId7"/>
    <sheet name="Aout" sheetId="8" r:id="rId8"/>
    <sheet name="Septembre" sheetId="9" r:id="rId9"/>
    <sheet name="Octobre" sheetId="10" r:id="rId10"/>
    <sheet name="Novembre" sheetId="11" r:id="rId11"/>
    <sheet name="Décembre" sheetId="12" r:id="rId12"/>
    <sheet name="Grand Livre" sheetId="15" r:id="rId13"/>
    <sheet name="Feuille de vérification" sheetId="16" r:id="rId14"/>
    <sheet name="Feuil14" sheetId="1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5" l="1"/>
  <c r="D43" i="15"/>
  <c r="G63" i="15" l="1"/>
  <c r="G62" i="15"/>
  <c r="G61" i="15"/>
  <c r="G58" i="15"/>
  <c r="G57" i="15"/>
  <c r="G56" i="15"/>
  <c r="G52" i="15"/>
  <c r="J48" i="15"/>
  <c r="F48" i="15"/>
  <c r="J47" i="15"/>
  <c r="F47" i="15"/>
  <c r="K46" i="15"/>
  <c r="J46" i="15"/>
  <c r="F46" i="15"/>
  <c r="K45" i="15"/>
  <c r="J45" i="15"/>
  <c r="F45" i="15"/>
  <c r="J44" i="15"/>
  <c r="F44" i="15"/>
  <c r="J43" i="15"/>
  <c r="F43" i="15"/>
  <c r="K42" i="15"/>
  <c r="J42" i="15"/>
  <c r="F42" i="15"/>
  <c r="J41" i="15"/>
  <c r="F41" i="15"/>
  <c r="J40" i="15"/>
  <c r="F40" i="15"/>
  <c r="K39" i="15"/>
  <c r="J39" i="15"/>
  <c r="F39" i="15"/>
  <c r="J38" i="15"/>
  <c r="F38" i="15"/>
  <c r="J37" i="15"/>
  <c r="F37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J16" i="15"/>
  <c r="F16" i="15"/>
  <c r="B16" i="15"/>
  <c r="C48" i="15" s="1"/>
  <c r="J15" i="15"/>
  <c r="F15" i="15"/>
  <c r="B15" i="15"/>
  <c r="C47" i="15" s="1"/>
  <c r="J14" i="15"/>
  <c r="F14" i="15"/>
  <c r="B14" i="15"/>
  <c r="J13" i="15"/>
  <c r="F13" i="15"/>
  <c r="B13" i="15"/>
  <c r="C45" i="15" s="1"/>
  <c r="J12" i="15"/>
  <c r="F12" i="15"/>
  <c r="B12" i="15"/>
  <c r="C44" i="15" s="1"/>
  <c r="J11" i="15"/>
  <c r="F11" i="15"/>
  <c r="B11" i="15"/>
  <c r="C43" i="15" s="1"/>
  <c r="J10" i="15"/>
  <c r="F10" i="15"/>
  <c r="B10" i="15"/>
  <c r="C42" i="15" s="1"/>
  <c r="J9" i="15"/>
  <c r="F9" i="15"/>
  <c r="B9" i="15"/>
  <c r="C41" i="15" s="1"/>
  <c r="J8" i="15"/>
  <c r="F8" i="15"/>
  <c r="B8" i="15"/>
  <c r="C40" i="15" s="1"/>
  <c r="J7" i="15"/>
  <c r="F7" i="15"/>
  <c r="B7" i="15"/>
  <c r="C39" i="15" s="1"/>
  <c r="J6" i="15"/>
  <c r="F6" i="15"/>
  <c r="B6" i="15"/>
  <c r="C38" i="15" s="1"/>
  <c r="D38" i="15" s="1"/>
  <c r="J5" i="15"/>
  <c r="F5" i="15"/>
  <c r="B5" i="15"/>
  <c r="C37" i="15" s="1"/>
  <c r="D43" i="12"/>
  <c r="G48" i="15" s="1"/>
  <c r="D42" i="12"/>
  <c r="K48" i="15" s="1"/>
  <c r="D4" i="12"/>
  <c r="C24" i="12" s="1"/>
  <c r="D24" i="12" s="1"/>
  <c r="D36" i="12" s="1"/>
  <c r="B48" i="15" s="1"/>
  <c r="D43" i="11"/>
  <c r="G47" i="15" s="1"/>
  <c r="D42" i="11"/>
  <c r="K47" i="15" s="1"/>
  <c r="D4" i="11"/>
  <c r="C24" i="11" s="1"/>
  <c r="D24" i="11" s="1"/>
  <c r="D36" i="11" s="1"/>
  <c r="B47" i="15" s="1"/>
  <c r="D43" i="10"/>
  <c r="D49" i="10" s="1"/>
  <c r="D4" i="10"/>
  <c r="C24" i="10" s="1"/>
  <c r="D24" i="10" s="1"/>
  <c r="D36" i="10" s="1"/>
  <c r="B46" i="15" s="1"/>
  <c r="D43" i="9"/>
  <c r="D49" i="9" s="1"/>
  <c r="D4" i="9"/>
  <c r="C24" i="9" s="1"/>
  <c r="D24" i="9" s="1"/>
  <c r="D36" i="9" s="1"/>
  <c r="B45" i="15" s="1"/>
  <c r="D43" i="8"/>
  <c r="G44" i="15" s="1"/>
  <c r="D42" i="8"/>
  <c r="K44" i="15" s="1"/>
  <c r="D4" i="8"/>
  <c r="C24" i="8" s="1"/>
  <c r="D24" i="8" s="1"/>
  <c r="D36" i="8" s="1"/>
  <c r="D61" i="8" s="1"/>
  <c r="D43" i="7"/>
  <c r="G43" i="15" s="1"/>
  <c r="D42" i="7"/>
  <c r="K43" i="15" s="1"/>
  <c r="C25" i="7"/>
  <c r="D25" i="7" s="1"/>
  <c r="D24" i="7"/>
  <c r="D4" i="7"/>
  <c r="D43" i="6"/>
  <c r="D49" i="6" s="1"/>
  <c r="D4" i="6"/>
  <c r="C24" i="6" s="1"/>
  <c r="D24" i="6" s="1"/>
  <c r="D36" i="6" s="1"/>
  <c r="B42" i="15" s="1"/>
  <c r="D43" i="5"/>
  <c r="G41" i="15" s="1"/>
  <c r="D42" i="5"/>
  <c r="K41" i="15" s="1"/>
  <c r="D4" i="5"/>
  <c r="C24" i="5" s="1"/>
  <c r="D24" i="5" s="1"/>
  <c r="D36" i="5" s="1"/>
  <c r="B41" i="15" s="1"/>
  <c r="D43" i="4"/>
  <c r="G40" i="15" s="1"/>
  <c r="D42" i="4"/>
  <c r="K40" i="15" s="1"/>
  <c r="D4" i="4"/>
  <c r="C24" i="4" s="1"/>
  <c r="D24" i="4" s="1"/>
  <c r="D36" i="4" s="1"/>
  <c r="B40" i="15" s="1"/>
  <c r="D43" i="3"/>
  <c r="G39" i="15" s="1"/>
  <c r="D4" i="3"/>
  <c r="C24" i="3" s="1"/>
  <c r="D24" i="3" s="1"/>
  <c r="D36" i="3" s="1"/>
  <c r="B39" i="15" s="1"/>
  <c r="D43" i="1"/>
  <c r="G37" i="15" s="1"/>
  <c r="D42" i="1"/>
  <c r="K37" i="15" s="1"/>
  <c r="D4" i="1"/>
  <c r="C24" i="1" s="1"/>
  <c r="D24" i="1" s="1"/>
  <c r="D43" i="2"/>
  <c r="G38" i="15" s="1"/>
  <c r="D42" i="2"/>
  <c r="K38" i="15" s="1"/>
  <c r="C24" i="2"/>
  <c r="D24" i="2" s="1"/>
  <c r="D36" i="2" s="1"/>
  <c r="B38" i="15" s="1"/>
  <c r="D8" i="2"/>
  <c r="D37" i="12"/>
  <c r="D37" i="11"/>
  <c r="D37" i="10"/>
  <c r="D37" i="9"/>
  <c r="D37" i="8"/>
  <c r="D37" i="7"/>
  <c r="D37" i="6"/>
  <c r="D37" i="5"/>
  <c r="D37" i="4"/>
  <c r="D37" i="3"/>
  <c r="G42" i="15" l="1"/>
  <c r="H42" i="15" s="1"/>
  <c r="G46" i="15"/>
  <c r="B44" i="15"/>
  <c r="G45" i="15"/>
  <c r="D49" i="8"/>
  <c r="D53" i="8" s="1"/>
  <c r="F59" i="15" s="1"/>
  <c r="D49" i="11"/>
  <c r="D58" i="11" s="1"/>
  <c r="C62" i="15" s="1"/>
  <c r="D49" i="4"/>
  <c r="D58" i="4" s="1"/>
  <c r="C55" i="15" s="1"/>
  <c r="D49" i="12"/>
  <c r="D58" i="12" s="1"/>
  <c r="C63" i="15" s="1"/>
  <c r="D49" i="7"/>
  <c r="D49" i="5"/>
  <c r="D58" i="5" s="1"/>
  <c r="C56" i="15" s="1"/>
  <c r="D58" i="10"/>
  <c r="C61" i="15" s="1"/>
  <c r="D58" i="9"/>
  <c r="C60" i="15" s="1"/>
  <c r="D49" i="2"/>
  <c r="D53" i="2" s="1"/>
  <c r="F53" i="15" s="1"/>
  <c r="G54" i="15" s="1"/>
  <c r="G55" i="15" s="1"/>
  <c r="D36" i="7"/>
  <c r="B43" i="15" s="1"/>
  <c r="D58" i="6"/>
  <c r="C57" i="15" s="1"/>
  <c r="D49" i="1"/>
  <c r="D36" i="1"/>
  <c r="B37" i="15" s="1"/>
  <c r="D56" i="8" l="1"/>
  <c r="D61" i="12"/>
  <c r="D61" i="9"/>
  <c r="D61" i="11"/>
  <c r="D61" i="10"/>
  <c r="D61" i="5"/>
  <c r="D61" i="4"/>
  <c r="D61" i="6"/>
  <c r="D58" i="7"/>
  <c r="C58" i="15" s="1"/>
  <c r="D54" i="2"/>
  <c r="D46" i="3" s="1"/>
  <c r="D49" i="3"/>
  <c r="D58" i="3" s="1"/>
  <c r="C54" i="15" s="1"/>
  <c r="D58" i="1"/>
  <c r="C52" i="15" s="1"/>
  <c r="D61" i="1" l="1"/>
  <c r="D61" i="7"/>
  <c r="D61" i="3"/>
</calcChain>
</file>

<file path=xl/sharedStrings.xml><?xml version="1.0" encoding="utf-8"?>
<sst xmlns="http://schemas.openxmlformats.org/spreadsheetml/2006/main" count="1276" uniqueCount="136">
  <si>
    <r>
      <t>A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M</t>
    </r>
    <r>
      <rPr>
        <b/>
        <sz val="10"/>
        <color indexed="9"/>
        <rFont val="Arial"/>
        <family val="2"/>
      </rPr>
      <t>ONTANT DES OPÉRATIONS REALISÉES</t>
    </r>
  </si>
  <si>
    <r>
      <t xml:space="preserve">  O</t>
    </r>
    <r>
      <rPr>
        <b/>
        <sz val="8"/>
        <rFont val="Arial"/>
        <family val="2"/>
      </rPr>
      <t>PÉRATIONS IMPOSABLES (H.T.)</t>
    </r>
  </si>
  <si>
    <t>01</t>
  </si>
  <si>
    <t xml:space="preserve">Ventes, prestations de services </t>
  </si>
  <si>
    <t>02</t>
  </si>
  <si>
    <t>Autres opérations imposables</t>
  </si>
  <si>
    <t>2A</t>
  </si>
  <si>
    <t>Achats de prestations de services intracommunautaires</t>
  </si>
  <si>
    <t>2B</t>
  </si>
  <si>
    <r>
      <rPr>
        <sz val="8"/>
        <rFont val="Arial"/>
        <family val="2"/>
      </rPr>
      <t>Importations</t>
    </r>
    <r>
      <rPr>
        <sz val="7"/>
        <rFont val="Arial"/>
        <family val="2"/>
      </rPr>
      <t xml:space="preserve"> (entreprise ayant opté pour le dispositif d'autoliquidation de la TVA à l'importation)</t>
    </r>
  </si>
  <si>
    <t>03</t>
  </si>
  <si>
    <t xml:space="preserve">Acquisitions intracommunautaires </t>
  </si>
  <si>
    <t>3A</t>
  </si>
  <si>
    <t>Livraison d'électricité, de gaz naturel, de chaleur ou de froid imposables en France</t>
  </si>
  <si>
    <t>3B</t>
  </si>
  <si>
    <t>Achats de biens ou prestations de services réalisés auprès d'un assujetti non établi en France</t>
  </si>
  <si>
    <t>3C</t>
  </si>
  <si>
    <t>Régularisation</t>
  </si>
  <si>
    <r>
      <t xml:space="preserve">  O</t>
    </r>
    <r>
      <rPr>
        <b/>
        <sz val="8"/>
        <rFont val="Arial"/>
        <family val="2"/>
      </rPr>
      <t>PÉRATIONS NON IMPOSABLES</t>
    </r>
  </si>
  <si>
    <t>04</t>
  </si>
  <si>
    <t xml:space="preserve">Exportations hors CEE </t>
  </si>
  <si>
    <t>05</t>
  </si>
  <si>
    <t>Autres opérations non imposables</t>
  </si>
  <si>
    <t>06</t>
  </si>
  <si>
    <t>Livraisons intracommunautaires</t>
  </si>
  <si>
    <t>6A</t>
  </si>
  <si>
    <t>Livraisons d'électricité, de gaz naturel, de chaleur ou de froid non imposables en France</t>
  </si>
  <si>
    <t>07</t>
  </si>
  <si>
    <t xml:space="preserve">Achats en franchise </t>
  </si>
  <si>
    <t>7A</t>
  </si>
  <si>
    <t>Ventes de biens ou prestations de services réalisés auprès d'un assujetti non établi en France</t>
  </si>
  <si>
    <t>7B</t>
  </si>
  <si>
    <r>
      <t>B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D</t>
    </r>
    <r>
      <rPr>
        <b/>
        <sz val="10"/>
        <color indexed="9"/>
        <rFont val="Arial"/>
        <family val="2"/>
      </rPr>
      <t>ÉCOMPTE DE LA TVA A PAYER</t>
    </r>
  </si>
  <si>
    <t>TVA BRUTE</t>
  </si>
  <si>
    <t>Opérations réalisées en France métropolitaine</t>
  </si>
  <si>
    <t>Base H.T.</t>
  </si>
  <si>
    <t>Taxe due</t>
  </si>
  <si>
    <t>08</t>
  </si>
  <si>
    <t>Taux normal  20%</t>
  </si>
  <si>
    <t>09</t>
  </si>
  <si>
    <t>Taux réduit 5,5 %</t>
  </si>
  <si>
    <t>9B</t>
  </si>
  <si>
    <t>Taux réduit 10%</t>
  </si>
  <si>
    <t>Opérations réalisées dans les DOM</t>
  </si>
  <si>
    <t>Taux normal 8,5 %</t>
  </si>
  <si>
    <t>Taux réduit 2,1 %</t>
  </si>
  <si>
    <r>
      <t>Opérations imposables à un autre taux</t>
    </r>
    <r>
      <rPr>
        <b/>
        <sz val="7"/>
        <rFont val="Arial"/>
        <family val="2"/>
      </rPr>
      <t xml:space="preserve"> (France métropolitaine ou DOM)</t>
    </r>
  </si>
  <si>
    <t>Anciens taux</t>
  </si>
  <si>
    <t>Opérations imposables à un taux particulier</t>
  </si>
  <si>
    <t>TVA antérieurement déduite à reverser</t>
  </si>
  <si>
    <t>5B</t>
  </si>
  <si>
    <t>Sommes à ajouter, y compris acomptes congés</t>
  </si>
  <si>
    <t>TOTAL TVA BRUTE DUE (lignes 8 à 5B)</t>
  </si>
  <si>
    <t>Dont acquisitions intracommunautaires</t>
  </si>
  <si>
    <t>7C</t>
  </si>
  <si>
    <t>Dont TVA sur importations bénéficiant du dispositif d'auto-liquidation</t>
  </si>
  <si>
    <t>Dont TVA sur opérations à destination de Monaco</t>
  </si>
  <si>
    <t xml:space="preserve">       TVA DÉDUCTIBLE</t>
  </si>
  <si>
    <t>Biens constituant des immobilisations (6200+4300) * 20%</t>
  </si>
  <si>
    <t>Autres biens et services</t>
  </si>
  <si>
    <t>Autre TVA à déduire</t>
  </si>
  <si>
    <t>Dont régulartisation sur de la TVA Collectée</t>
  </si>
  <si>
    <t>Report du crédit de TVA appraissant ligne 27 de la précédente déclaration</t>
  </si>
  <si>
    <t>2C</t>
  </si>
  <si>
    <t>Sommes à imputer, y compris acomptes congés</t>
  </si>
  <si>
    <t>22A</t>
  </si>
  <si>
    <t>Indiquer ici le coefficient de taxation forfaitaire applicable pour la période s'il est différent de 100 %  :</t>
  </si>
  <si>
    <t>TOTAL TVA DEDUCTIBLE (lignes 19 à 2C)</t>
  </si>
  <si>
    <t xml:space="preserve">Dont TVA non perçue récupérable par les assujettis disposant d'un établissement stable dans les </t>
  </si>
  <si>
    <t>DOM</t>
  </si>
  <si>
    <t>CRÉDIT</t>
  </si>
  <si>
    <t>Crédit de TVA (ligne 24 - ligne 16)</t>
  </si>
  <si>
    <t>Remboursement demandé sur formulaire n° 3519 joint</t>
  </si>
  <si>
    <t>AA</t>
  </si>
  <si>
    <t>Crédit de TVA transféré à la société tête du groupe</t>
  </si>
  <si>
    <t>Crédit à reporter (ligne 25 - ligne 26- ligne AA)</t>
  </si>
  <si>
    <t>TVA A PAYER</t>
  </si>
  <si>
    <t>TVA nette due (ligne 16 - ligne 23)</t>
  </si>
  <si>
    <t>Taxes assimilées calculées sur annexe n°3310-A</t>
  </si>
  <si>
    <t>Total à payer acquitté par la société tête du groupe</t>
  </si>
  <si>
    <t>TVA a payer (ligne 28 + ligne 26- ligne AB)</t>
  </si>
  <si>
    <t>Décembre</t>
  </si>
  <si>
    <t xml:space="preserve">Biens constituant des immobilisations </t>
  </si>
  <si>
    <t>20% En France</t>
  </si>
  <si>
    <t>10% en France</t>
  </si>
  <si>
    <t>Achats de biens et services</t>
  </si>
  <si>
    <t>En UE 20%</t>
  </si>
  <si>
    <t>Achats immobilisations 20%</t>
  </si>
  <si>
    <t>Ventes 20%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</si>
  <si>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</si>
  <si>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</si>
  <si>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</si>
  <si>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</si>
  <si>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</si>
  <si>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</si>
  <si>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</si>
  <si>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</si>
  <si>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</si>
  <si>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</si>
  <si>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</si>
  <si>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Biens constituant des immobilisations</t>
  </si>
  <si>
    <t>(dont V. T pour 21600€ HT)</t>
  </si>
  <si>
    <t>Dont Exportation pour 7965€ HT</t>
  </si>
  <si>
    <t>Creance irrécouvrale pour un montant de 1080€ TTC</t>
  </si>
  <si>
    <t>Grand Livre du 707000 Ventes de marchandises</t>
  </si>
  <si>
    <t>Dont une exportation pour 7695€ HT</t>
  </si>
  <si>
    <t>Observations</t>
  </si>
  <si>
    <t>Mois</t>
  </si>
  <si>
    <t>Montants HT</t>
  </si>
  <si>
    <t>Dont acquisition UE : 6278€</t>
  </si>
  <si>
    <t>Dont acquisition UE : 11607€</t>
  </si>
  <si>
    <t>Grand Livre du 607020  Achats  de marchandises à 20%</t>
  </si>
  <si>
    <t>Grand Livre du 607010  Achats  de marchandises à 10%</t>
  </si>
  <si>
    <t>Dont un véhicule de tourisme : 21600€ HT</t>
  </si>
  <si>
    <t>Compte 445710 - TVA Collectée</t>
  </si>
  <si>
    <t>D</t>
  </si>
  <si>
    <t>C</t>
  </si>
  <si>
    <t>Février</t>
  </si>
  <si>
    <t>Compte 44566 - TVA Déductible / ABS</t>
  </si>
  <si>
    <t>Compte 44562 - TVA Déductible / Immo</t>
  </si>
  <si>
    <t>Compte 44551 - TVA à payer</t>
  </si>
  <si>
    <t>TVA Collectée</t>
  </si>
  <si>
    <t>Base</t>
  </si>
  <si>
    <t>Taux</t>
  </si>
  <si>
    <t>Montant</t>
  </si>
  <si>
    <t>TVA due UE</t>
  </si>
  <si>
    <t>Montant de la déclaration</t>
  </si>
  <si>
    <t>TOTAL</t>
  </si>
  <si>
    <t>TVA DEDUCTIBLE / ABS</t>
  </si>
  <si>
    <t>TVA  à 20%</t>
  </si>
  <si>
    <t>TVA à 10%</t>
  </si>
  <si>
    <t>TVA DEDUCTIBLE / IMMO</t>
  </si>
  <si>
    <t>Justification des erreurs</t>
  </si>
  <si>
    <t>Justification ds erreurs</t>
  </si>
  <si>
    <t>Grand Livre des comptes "Acquisitions d'Immobilisations" : 20%</t>
  </si>
  <si>
    <t>Compte 44567 -  Crédit de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</si>
</sst>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&quot;F&quot;_-;\-* #,##0.00\ &quot;F&quot;_-;_-* &quot;-&quot;??\ &quot;F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3" borderId="1" xfId="0" quotePrefix="1" applyFont="1" applyFill="1" applyBorder="1" applyAlignment="1">
      <alignment horizontal="center" vertical="center"/>
    </xf>
    <xf numFmtId="164" fontId="6" fillId="0" borderId="2" xfId="1" applyNumberFormat="1" applyFont="1" applyBorder="1" applyAlignment="1">
      <alignment vertical="center"/>
    </xf>
    <xf numFmtId="0" fontId="0" fillId="0" borderId="0" xfId="0" quotePrefix="1"/>
    <xf numFmtId="165" fontId="6" fillId="0" borderId="0" xfId="1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4" fontId="6" fillId="0" borderId="2" xfId="1" quotePrefix="1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3" borderId="0" xfId="0" quotePrefix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5" fillId="5" borderId="8" xfId="0" applyFont="1" applyFill="1" applyBorder="1" applyAlignment="1"/>
    <xf numFmtId="0" fontId="5" fillId="4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164" fontId="5" fillId="0" borderId="2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164" fontId="6" fillId="0" borderId="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64" fontId="0" fillId="0" borderId="0" xfId="1" applyNumberFormat="1" applyFont="1"/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1" applyNumberFormat="1" applyFont="1" applyBorder="1"/>
    <xf numFmtId="164" fontId="6" fillId="0" borderId="13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5" fontId="6" fillId="0" borderId="0" xfId="1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1"/>
  <sheetViews>
    <sheetView showGridLines="0" tabSelected="1" workbookViewId="0">
      <selection activeCell="G8" sqref="G8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0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f>Feuil14!B3</f>
        <v>225108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/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>
        <f>D4</f>
        <v>225108</v>
      </c>
      <c r="D24" s="27">
        <f>C24*0.2</f>
        <v>45021.600000000006</v>
      </c>
    </row>
    <row r="25" spans="1:5" ht="15.75" thickBot="1" x14ac:dyDescent="0.3">
      <c r="A25" s="3" t="s">
        <v>39</v>
      </c>
      <c r="B25" s="2" t="s">
        <v>40</v>
      </c>
      <c r="C25" s="4"/>
      <c r="D25" s="27"/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45021.600000000006</v>
      </c>
    </row>
    <row r="37" spans="1:5" ht="15.75" thickBot="1" x14ac:dyDescent="0.3">
      <c r="A37" s="7">
        <v>17</v>
      </c>
      <c r="B37" s="15" t="s">
        <v>53</v>
      </c>
      <c r="C37" s="15"/>
      <c r="D37" s="18"/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ht="15.75" thickBot="1" x14ac:dyDescent="0.3">
      <c r="A41" s="7"/>
      <c r="B41" s="44"/>
      <c r="C41" s="43"/>
      <c r="D41" s="43"/>
    </row>
    <row r="42" spans="1:5" ht="15.75" thickBot="1" x14ac:dyDescent="0.3">
      <c r="A42" s="7">
        <v>19</v>
      </c>
      <c r="B42" s="2" t="s">
        <v>82</v>
      </c>
      <c r="C42" s="2"/>
      <c r="D42" s="29">
        <f>Feuil14!F3*0.2</f>
        <v>1758</v>
      </c>
    </row>
    <row r="43" spans="1:5" ht="15.75" thickBot="1" x14ac:dyDescent="0.3">
      <c r="A43" s="7">
        <v>20</v>
      </c>
      <c r="B43" s="2" t="s">
        <v>59</v>
      </c>
      <c r="C43" s="2"/>
      <c r="D43" s="29">
        <f>Feuil14!C3*0.2+(Feuil14!D3*0.1)</f>
        <v>25142.100000000002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/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/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SUM(D42:D47)</f>
        <v>26900.100000000002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2"/>
    </row>
    <row r="54" spans="1:4" ht="15.75" thickBot="1" x14ac:dyDescent="0.3">
      <c r="A54" s="21">
        <v>26</v>
      </c>
      <c r="B54" s="62" t="s">
        <v>72</v>
      </c>
      <c r="C54" s="62"/>
      <c r="D54" s="22"/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2"/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>
        <f>D36-D49</f>
        <v>18121.500000000004</v>
      </c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>
        <f>D58</f>
        <v>18121.500000000004</v>
      </c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  <pageSetup paperSize="9" scale="7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1"/>
  <sheetViews>
    <sheetView showGridLines="0" workbookViewId="0">
      <selection activeCell="D42" sqref="D42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81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f>Feuil14!B12</f>
        <v>246985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/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>
        <f>D4</f>
        <v>246985</v>
      </c>
      <c r="D24" s="27">
        <f>C24*0.2</f>
        <v>49397</v>
      </c>
    </row>
    <row r="25" spans="1:5" ht="15.75" thickBot="1" x14ac:dyDescent="0.3">
      <c r="A25" s="3" t="s">
        <v>39</v>
      </c>
      <c r="B25" s="2" t="s">
        <v>40</v>
      </c>
      <c r="C25" s="4"/>
      <c r="D25" s="27"/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49397</v>
      </c>
    </row>
    <row r="37" spans="1:5" ht="15.75" thickBot="1" x14ac:dyDescent="0.3">
      <c r="A37" s="7">
        <v>17</v>
      </c>
      <c r="B37" s="15" t="s">
        <v>53</v>
      </c>
      <c r="C37" s="15"/>
      <c r="D37" s="18">
        <f>D8*0.2</f>
        <v>0</v>
      </c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x14ac:dyDescent="0.25">
      <c r="A41" s="7"/>
      <c r="B41" s="44"/>
      <c r="C41" s="43"/>
      <c r="D41" s="43"/>
    </row>
    <row r="42" spans="1:5" x14ac:dyDescent="0.25">
      <c r="A42" s="7">
        <v>19</v>
      </c>
      <c r="B42" s="2" t="s">
        <v>82</v>
      </c>
      <c r="C42" s="2"/>
      <c r="D42" s="35"/>
    </row>
    <row r="43" spans="1:5" ht="15.75" thickBot="1" x14ac:dyDescent="0.3">
      <c r="A43" s="7">
        <v>20</v>
      </c>
      <c r="B43" s="2" t="s">
        <v>59</v>
      </c>
      <c r="C43" s="2"/>
      <c r="D43" s="37">
        <f>Feuil14!C12*0.2+Feuil14!D12*0.1</f>
        <v>36128.6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/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/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SUM(D43:D47)</f>
        <v>36128.6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2"/>
    </row>
    <row r="54" spans="1:4" ht="15.75" thickBot="1" x14ac:dyDescent="0.3">
      <c r="A54" s="21">
        <v>26</v>
      </c>
      <c r="B54" s="62" t="s">
        <v>72</v>
      </c>
      <c r="C54" s="62"/>
      <c r="D54" s="22"/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2"/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>
        <f>D36-D49</f>
        <v>13268.400000000001</v>
      </c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>
        <f>D58</f>
        <v>13268.400000000001</v>
      </c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91"/>
  <sheetViews>
    <sheetView showGridLines="0" topLeftCell="A52" workbookViewId="0">
      <selection activeCell="D50" sqref="D50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0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f>Feuil14!B13</f>
        <v>217698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/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>
        <f>D4</f>
        <v>217698</v>
      </c>
      <c r="D24" s="27">
        <f>C24*0.2</f>
        <v>43539.600000000006</v>
      </c>
    </row>
    <row r="25" spans="1:5" ht="15.75" thickBot="1" x14ac:dyDescent="0.3">
      <c r="A25" s="3" t="s">
        <v>39</v>
      </c>
      <c r="B25" s="2" t="s">
        <v>40</v>
      </c>
      <c r="C25" s="4"/>
      <c r="D25" s="27"/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43539.600000000006</v>
      </c>
    </row>
    <row r="37" spans="1:5" ht="15.75" thickBot="1" x14ac:dyDescent="0.3">
      <c r="A37" s="7">
        <v>17</v>
      </c>
      <c r="B37" s="15" t="s">
        <v>53</v>
      </c>
      <c r="C37" s="15"/>
      <c r="D37" s="18">
        <f>D8*0.2</f>
        <v>0</v>
      </c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ht="15.75" thickBot="1" x14ac:dyDescent="0.3">
      <c r="A41" s="7"/>
      <c r="B41" s="44"/>
      <c r="C41" s="43"/>
      <c r="D41" s="43"/>
    </row>
    <row r="42" spans="1:5" ht="15.75" thickBot="1" x14ac:dyDescent="0.3">
      <c r="A42" s="7">
        <v>19</v>
      </c>
      <c r="B42" s="2" t="s">
        <v>58</v>
      </c>
      <c r="C42" s="2"/>
      <c r="D42" s="29">
        <f>Feuil14!F13*0.2</f>
        <v>865.2</v>
      </c>
    </row>
    <row r="43" spans="1:5" ht="15.75" thickBot="1" x14ac:dyDescent="0.3">
      <c r="A43" s="7">
        <v>20</v>
      </c>
      <c r="B43" s="2" t="s">
        <v>59</v>
      </c>
      <c r="C43" s="2"/>
      <c r="D43" s="29">
        <f>Feuil14!C13*0.2+Feuil14!D13*0.1+Feuil14!E13*0.2</f>
        <v>24228.000000000004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/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/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SUM(D42:D47)</f>
        <v>25093.200000000004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2"/>
    </row>
    <row r="54" spans="1:4" ht="15.75" thickBot="1" x14ac:dyDescent="0.3">
      <c r="A54" s="21">
        <v>26</v>
      </c>
      <c r="B54" s="62" t="s">
        <v>72</v>
      </c>
      <c r="C54" s="62"/>
      <c r="D54" s="22"/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2"/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>
        <f>D36-D49</f>
        <v>18446.400000000001</v>
      </c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>
        <f>D58</f>
        <v>18446.400000000001</v>
      </c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1"/>
  <sheetViews>
    <sheetView showGridLines="0" topLeftCell="A32" workbookViewId="0">
      <selection activeCell="D45" sqref="D45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0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f>+Feuil14!B14</f>
        <v>201458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/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>
        <f>+D4</f>
        <v>201458</v>
      </c>
      <c r="D24" s="27">
        <f>+C24*0.2</f>
        <v>40291.600000000006</v>
      </c>
    </row>
    <row r="25" spans="1:5" ht="15.75" thickBot="1" x14ac:dyDescent="0.3">
      <c r="A25" s="3" t="s">
        <v>39</v>
      </c>
      <c r="B25" s="2" t="s">
        <v>40</v>
      </c>
      <c r="C25" s="4"/>
      <c r="D25" s="27"/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40291.600000000006</v>
      </c>
    </row>
    <row r="37" spans="1:5" ht="15.75" thickBot="1" x14ac:dyDescent="0.3">
      <c r="A37" s="7">
        <v>17</v>
      </c>
      <c r="B37" s="15" t="s">
        <v>53</v>
      </c>
      <c r="C37" s="15"/>
      <c r="D37" s="18">
        <f>D8*0.2</f>
        <v>0</v>
      </c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ht="15.75" thickBot="1" x14ac:dyDescent="0.3">
      <c r="A41" s="7"/>
      <c r="B41" s="44"/>
      <c r="C41" s="43"/>
      <c r="D41" s="43"/>
    </row>
    <row r="42" spans="1:5" ht="15.75" thickBot="1" x14ac:dyDescent="0.3">
      <c r="A42" s="7">
        <v>19</v>
      </c>
      <c r="B42" s="2" t="s">
        <v>100</v>
      </c>
      <c r="C42" s="2"/>
      <c r="D42" s="29">
        <f>+Feuil14!F14*0.2</f>
        <v>1579.4</v>
      </c>
    </row>
    <row r="43" spans="1:5" ht="15.75" thickBot="1" x14ac:dyDescent="0.3">
      <c r="A43" s="7">
        <v>20</v>
      </c>
      <c r="B43" s="2" t="s">
        <v>59</v>
      </c>
      <c r="C43" s="2"/>
      <c r="D43" s="29">
        <f>+Feuil14!C14*0.2+Feuil14!D14*0.1</f>
        <v>23345.000000000004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>
        <v>1080</v>
      </c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/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+SUM(D42:D47)</f>
        <v>26004.400000000005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2"/>
    </row>
    <row r="54" spans="1:4" ht="15.75" thickBot="1" x14ac:dyDescent="0.3">
      <c r="A54" s="21">
        <v>26</v>
      </c>
      <c r="B54" s="62" t="s">
        <v>72</v>
      </c>
      <c r="C54" s="62"/>
      <c r="D54" s="22"/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2"/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>
        <f>D36-D49</f>
        <v>14287.2</v>
      </c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>
        <f>D58</f>
        <v>14287.2</v>
      </c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K63"/>
  <sheetViews>
    <sheetView showGridLines="0" topLeftCell="A25" workbookViewId="0">
      <selection activeCell="L56" sqref="L56"/>
    </sheetView>
  </sheetViews>
  <sheetFormatPr baseColWidth="10" defaultRowHeight="15" x14ac:dyDescent="0.25"/>
  <cols>
    <col min="2" max="2" width="12.140625" bestFit="1" customWidth="1"/>
    <col min="3" max="3" width="38" bestFit="1" customWidth="1"/>
    <col min="5" max="5" width="12.85546875" customWidth="1"/>
    <col min="6" max="6" width="12.140625" bestFit="1" customWidth="1"/>
    <col min="7" max="7" width="25.85546875" bestFit="1" customWidth="1"/>
    <col min="9" max="9" width="14" customWidth="1"/>
    <col min="10" max="10" width="21.28515625" customWidth="1"/>
    <col min="11" max="11" width="21.7109375" customWidth="1"/>
  </cols>
  <sheetData>
    <row r="3" spans="1:11" x14ac:dyDescent="0.25">
      <c r="A3" s="69" t="s">
        <v>104</v>
      </c>
      <c r="B3" s="70"/>
      <c r="C3" s="71"/>
      <c r="E3" s="69" t="s">
        <v>111</v>
      </c>
      <c r="F3" s="70"/>
      <c r="G3" s="71"/>
      <c r="I3" s="69" t="s">
        <v>112</v>
      </c>
      <c r="J3" s="70"/>
      <c r="K3" s="71"/>
    </row>
    <row r="4" spans="1:11" x14ac:dyDescent="0.25">
      <c r="A4" s="34" t="s">
        <v>107</v>
      </c>
      <c r="B4" s="34" t="s">
        <v>108</v>
      </c>
      <c r="C4" s="35" t="s">
        <v>106</v>
      </c>
      <c r="E4" s="34" t="s">
        <v>107</v>
      </c>
      <c r="F4" s="34" t="s">
        <v>108</v>
      </c>
      <c r="G4" s="35" t="s">
        <v>106</v>
      </c>
      <c r="I4" s="34" t="s">
        <v>107</v>
      </c>
      <c r="J4" s="34" t="s">
        <v>108</v>
      </c>
      <c r="K4" s="35" t="s">
        <v>106</v>
      </c>
    </row>
    <row r="5" spans="1:11" x14ac:dyDescent="0.25">
      <c r="A5" s="35" t="s">
        <v>89</v>
      </c>
      <c r="B5" s="36">
        <f>Feuil14!B3</f>
        <v>225108</v>
      </c>
      <c r="C5" s="35"/>
      <c r="E5" s="35" t="s">
        <v>89</v>
      </c>
      <c r="F5" s="36">
        <f>Feuil14!C3+Feuil14!E3</f>
        <v>121478</v>
      </c>
      <c r="G5" s="35"/>
      <c r="I5" s="35" t="s">
        <v>89</v>
      </c>
      <c r="J5" s="36">
        <f>Feuil14!D3</f>
        <v>8465</v>
      </c>
      <c r="K5" s="35"/>
    </row>
    <row r="6" spans="1:11" x14ac:dyDescent="0.25">
      <c r="A6" s="35" t="s">
        <v>90</v>
      </c>
      <c r="B6" s="36">
        <f>Feuil14!B4</f>
        <v>187023</v>
      </c>
      <c r="C6" s="35"/>
      <c r="E6" s="35" t="s">
        <v>90</v>
      </c>
      <c r="F6" s="36">
        <f>Feuil14!C4+Feuil14!E4</f>
        <v>127936</v>
      </c>
      <c r="G6" s="35" t="s">
        <v>109</v>
      </c>
      <c r="I6" s="35" t="s">
        <v>90</v>
      </c>
      <c r="J6" s="36">
        <f>Feuil14!D4</f>
        <v>28947</v>
      </c>
      <c r="K6" s="35"/>
    </row>
    <row r="7" spans="1:11" x14ac:dyDescent="0.25">
      <c r="A7" s="35" t="s">
        <v>91</v>
      </c>
      <c r="B7" s="36">
        <f>Feuil14!B5</f>
        <v>213568</v>
      </c>
      <c r="C7" s="35"/>
      <c r="E7" s="35" t="s">
        <v>91</v>
      </c>
      <c r="F7" s="36">
        <f>Feuil14!C5+Feuil14!E5</f>
        <v>135987</v>
      </c>
      <c r="G7" s="35"/>
      <c r="I7" s="35" t="s">
        <v>91</v>
      </c>
      <c r="J7" s="36">
        <f>Feuil14!D5</f>
        <v>24870</v>
      </c>
      <c r="K7" s="35"/>
    </row>
    <row r="8" spans="1:11" x14ac:dyDescent="0.25">
      <c r="A8" s="35" t="s">
        <v>92</v>
      </c>
      <c r="B8" s="36">
        <f>Feuil14!B6</f>
        <v>199875</v>
      </c>
      <c r="C8" s="35"/>
      <c r="E8" s="35" t="s">
        <v>92</v>
      </c>
      <c r="F8" s="36">
        <f>Feuil14!C6+Feuil14!E6</f>
        <v>106879</v>
      </c>
      <c r="G8" s="35"/>
      <c r="I8" s="35" t="s">
        <v>92</v>
      </c>
      <c r="J8" s="36">
        <f>Feuil14!D6</f>
        <v>7962</v>
      </c>
      <c r="K8" s="35"/>
    </row>
    <row r="9" spans="1:11" x14ac:dyDescent="0.25">
      <c r="A9" s="35" t="s">
        <v>93</v>
      </c>
      <c r="B9" s="36">
        <f>Feuil14!B7</f>
        <v>213578</v>
      </c>
      <c r="C9" s="35"/>
      <c r="E9" s="35" t="s">
        <v>93</v>
      </c>
      <c r="F9" s="36">
        <f>Feuil14!C7+Feuil14!E7</f>
        <v>132658</v>
      </c>
      <c r="G9" s="35"/>
      <c r="I9" s="35" t="s">
        <v>93</v>
      </c>
      <c r="J9" s="36">
        <f>Feuil14!D7</f>
        <v>4789</v>
      </c>
      <c r="K9" s="35"/>
    </row>
    <row r="10" spans="1:11" x14ac:dyDescent="0.25">
      <c r="A10" s="35" t="s">
        <v>94</v>
      </c>
      <c r="B10" s="36">
        <f>Feuil14!B8</f>
        <v>196587</v>
      </c>
      <c r="C10" s="35"/>
      <c r="E10" s="35" t="s">
        <v>94</v>
      </c>
      <c r="F10" s="36">
        <f>Feuil14!C8+Feuil14!E8</f>
        <v>124360</v>
      </c>
      <c r="G10" s="35"/>
      <c r="I10" s="35" t="s">
        <v>94</v>
      </c>
      <c r="J10" s="36">
        <f>Feuil14!D8</f>
        <v>8954</v>
      </c>
      <c r="K10" s="35"/>
    </row>
    <row r="11" spans="1:11" x14ac:dyDescent="0.25">
      <c r="A11" s="35" t="s">
        <v>95</v>
      </c>
      <c r="B11" s="36">
        <f>Feuil14!B9</f>
        <v>231654</v>
      </c>
      <c r="C11" s="35"/>
      <c r="E11" s="35" t="s">
        <v>95</v>
      </c>
      <c r="F11" s="36">
        <f>Feuil14!C9+Feuil14!E9</f>
        <v>99650</v>
      </c>
      <c r="G11" s="35"/>
      <c r="I11" s="35" t="s">
        <v>95</v>
      </c>
      <c r="J11" s="36">
        <f>Feuil14!D9</f>
        <v>9320</v>
      </c>
      <c r="K11" s="35"/>
    </row>
    <row r="12" spans="1:11" x14ac:dyDescent="0.25">
      <c r="A12" s="35" t="s">
        <v>96</v>
      </c>
      <c r="B12" s="36">
        <f>Feuil14!B10</f>
        <v>106560</v>
      </c>
      <c r="C12" s="35"/>
      <c r="E12" s="35" t="s">
        <v>96</v>
      </c>
      <c r="F12" s="36">
        <f>Feuil14!C10+Feuil14!E10</f>
        <v>98650</v>
      </c>
      <c r="G12" s="35"/>
      <c r="I12" s="35" t="s">
        <v>96</v>
      </c>
      <c r="J12" s="36">
        <f>Feuil14!D10</f>
        <v>12360</v>
      </c>
      <c r="K12" s="35"/>
    </row>
    <row r="13" spans="1:11" x14ac:dyDescent="0.25">
      <c r="A13" s="35" t="s">
        <v>97</v>
      </c>
      <c r="B13" s="36">
        <f>Feuil14!B11</f>
        <v>215625</v>
      </c>
      <c r="C13" s="35"/>
      <c r="E13" s="35" t="s">
        <v>97</v>
      </c>
      <c r="F13" s="36">
        <f>Feuil14!C11+Feuil14!E11</f>
        <v>108756</v>
      </c>
      <c r="G13" s="35"/>
      <c r="I13" s="35" t="s">
        <v>97</v>
      </c>
      <c r="J13" s="36">
        <f>Feuil14!D11</f>
        <v>16900</v>
      </c>
      <c r="K13" s="35"/>
    </row>
    <row r="14" spans="1:11" x14ac:dyDescent="0.25">
      <c r="A14" s="35" t="s">
        <v>98</v>
      </c>
      <c r="B14" s="36">
        <f>Feuil14!B12</f>
        <v>246985</v>
      </c>
      <c r="C14" s="35" t="s">
        <v>105</v>
      </c>
      <c r="E14" s="35" t="s">
        <v>98</v>
      </c>
      <c r="F14" s="36">
        <f>Feuil14!C12+Feuil14!E12</f>
        <v>178328</v>
      </c>
      <c r="G14" s="35"/>
      <c r="I14" s="35" t="s">
        <v>98</v>
      </c>
      <c r="J14" s="36">
        <f>Feuil14!D12</f>
        <v>4630</v>
      </c>
      <c r="K14" s="35"/>
    </row>
    <row r="15" spans="1:11" x14ac:dyDescent="0.25">
      <c r="A15" s="35" t="s">
        <v>99</v>
      </c>
      <c r="B15" s="36">
        <f>Feuil14!B13</f>
        <v>217698</v>
      </c>
      <c r="C15" s="35"/>
      <c r="E15" s="35" t="s">
        <v>99</v>
      </c>
      <c r="F15" s="36">
        <f>Feuil14!C13+Feuil14!E13</f>
        <v>118205</v>
      </c>
      <c r="G15" s="35" t="s">
        <v>110</v>
      </c>
      <c r="I15" s="35" t="s">
        <v>99</v>
      </c>
      <c r="J15" s="36">
        <f>Feuil14!D13</f>
        <v>5870</v>
      </c>
      <c r="K15" s="35"/>
    </row>
    <row r="16" spans="1:11" x14ac:dyDescent="0.25">
      <c r="A16" s="35" t="s">
        <v>81</v>
      </c>
      <c r="B16" s="36">
        <f>Feuil14!B14</f>
        <v>201458</v>
      </c>
      <c r="C16" s="35"/>
      <c r="E16" s="35" t="s">
        <v>81</v>
      </c>
      <c r="F16" s="36">
        <f>Feuil14!C14+Feuil14!E14</f>
        <v>109623</v>
      </c>
      <c r="G16" s="35"/>
      <c r="I16" s="35" t="s">
        <v>81</v>
      </c>
      <c r="J16" s="36">
        <f>Feuil14!D14</f>
        <v>14204</v>
      </c>
      <c r="K16" s="35"/>
    </row>
    <row r="19" spans="1:9" x14ac:dyDescent="0.25">
      <c r="A19" s="69" t="s">
        <v>134</v>
      </c>
      <c r="B19" s="70"/>
      <c r="C19" s="71"/>
    </row>
    <row r="20" spans="1:9" x14ac:dyDescent="0.25">
      <c r="A20" s="34" t="s">
        <v>107</v>
      </c>
      <c r="B20" s="34" t="s">
        <v>108</v>
      </c>
      <c r="C20" s="35" t="s">
        <v>106</v>
      </c>
    </row>
    <row r="21" spans="1:9" x14ac:dyDescent="0.25">
      <c r="A21" s="35" t="s">
        <v>89</v>
      </c>
      <c r="B21" s="36">
        <f>Feuil14!F3</f>
        <v>8790</v>
      </c>
      <c r="C21" s="35"/>
    </row>
    <row r="22" spans="1:9" x14ac:dyDescent="0.25">
      <c r="A22" s="35" t="s">
        <v>90</v>
      </c>
      <c r="B22" s="36">
        <f>Feuil14!F4</f>
        <v>33640</v>
      </c>
      <c r="C22" s="35"/>
    </row>
    <row r="23" spans="1:9" x14ac:dyDescent="0.25">
      <c r="A23" s="35" t="s">
        <v>91</v>
      </c>
      <c r="B23" s="36">
        <f>Feuil14!F5</f>
        <v>0</v>
      </c>
      <c r="C23" s="35"/>
    </row>
    <row r="24" spans="1:9" x14ac:dyDescent="0.25">
      <c r="A24" s="35" t="s">
        <v>92</v>
      </c>
      <c r="B24" s="36">
        <f>Feuil14!F6</f>
        <v>3410</v>
      </c>
      <c r="C24" s="35"/>
    </row>
    <row r="25" spans="1:9" x14ac:dyDescent="0.25">
      <c r="A25" s="35" t="s">
        <v>93</v>
      </c>
      <c r="B25" s="36">
        <f>Feuil14!F7</f>
        <v>41862</v>
      </c>
      <c r="C25" s="35" t="s">
        <v>113</v>
      </c>
    </row>
    <row r="26" spans="1:9" x14ac:dyDescent="0.25">
      <c r="A26" s="35" t="s">
        <v>94</v>
      </c>
      <c r="B26" s="36">
        <f>Feuil14!F8</f>
        <v>0</v>
      </c>
      <c r="C26" s="35"/>
    </row>
    <row r="27" spans="1:9" x14ac:dyDescent="0.25">
      <c r="A27" s="35" t="s">
        <v>95</v>
      </c>
      <c r="B27" s="36">
        <f>Feuil14!F9</f>
        <v>5632</v>
      </c>
      <c r="C27" s="35"/>
    </row>
    <row r="28" spans="1:9" x14ac:dyDescent="0.25">
      <c r="A28" s="35" t="s">
        <v>96</v>
      </c>
      <c r="B28" s="36">
        <f>Feuil14!F10</f>
        <v>4500</v>
      </c>
      <c r="C28" s="35"/>
    </row>
    <row r="29" spans="1:9" x14ac:dyDescent="0.25">
      <c r="A29" s="35" t="s">
        <v>97</v>
      </c>
      <c r="B29" s="36">
        <f>Feuil14!F11</f>
        <v>0</v>
      </c>
      <c r="C29" s="35"/>
    </row>
    <row r="30" spans="1:9" x14ac:dyDescent="0.25">
      <c r="A30" s="35" t="s">
        <v>98</v>
      </c>
      <c r="B30" s="36">
        <f>Feuil14!F12</f>
        <v>0</v>
      </c>
      <c r="C30" s="35"/>
    </row>
    <row r="31" spans="1:9" x14ac:dyDescent="0.25">
      <c r="A31" s="35" t="s">
        <v>99</v>
      </c>
      <c r="B31" s="36">
        <f>Feuil14!F13</f>
        <v>4326</v>
      </c>
      <c r="C31" s="35"/>
      <c r="F31" s="9"/>
      <c r="G31" s="9"/>
      <c r="I31" s="9"/>
    </row>
    <row r="32" spans="1:9" x14ac:dyDescent="0.25">
      <c r="A32" s="35" t="s">
        <v>81</v>
      </c>
      <c r="B32" s="36">
        <f>Feuil14!F14</f>
        <v>7897</v>
      </c>
      <c r="C32" s="35"/>
    </row>
    <row r="35" spans="1:11" x14ac:dyDescent="0.25">
      <c r="A35" s="68" t="s">
        <v>114</v>
      </c>
      <c r="B35" s="68"/>
      <c r="C35" s="68"/>
      <c r="E35" s="68" t="s">
        <v>118</v>
      </c>
      <c r="F35" s="68"/>
      <c r="G35" s="68"/>
      <c r="I35" s="68" t="s">
        <v>119</v>
      </c>
      <c r="J35" s="68"/>
      <c r="K35" s="68"/>
    </row>
    <row r="36" spans="1:11" x14ac:dyDescent="0.25">
      <c r="A36" s="35"/>
      <c r="B36" s="34" t="s">
        <v>115</v>
      </c>
      <c r="C36" s="34" t="s">
        <v>116</v>
      </c>
      <c r="E36" s="34"/>
      <c r="F36" s="34" t="s">
        <v>115</v>
      </c>
      <c r="G36" s="34" t="s">
        <v>116</v>
      </c>
      <c r="I36" s="35"/>
      <c r="J36" s="34" t="s">
        <v>115</v>
      </c>
      <c r="K36" s="34" t="s">
        <v>116</v>
      </c>
    </row>
    <row r="37" spans="1:11" x14ac:dyDescent="0.25">
      <c r="A37" s="35" t="s">
        <v>89</v>
      </c>
      <c r="B37" s="36">
        <f>Janvier!D36</f>
        <v>45021.600000000006</v>
      </c>
      <c r="C37" s="36">
        <f t="shared" ref="C37:C48" si="0">B5*0.2</f>
        <v>45021.600000000006</v>
      </c>
      <c r="E37" s="35" t="s">
        <v>89</v>
      </c>
      <c r="F37" s="36">
        <f>Feuil14!C3*0.2+Feuil14!D3*0.1+Feuil14!E3*0.2</f>
        <v>25142.100000000002</v>
      </c>
      <c r="G37" s="36">
        <f>Janvier!D43</f>
        <v>25142.100000000002</v>
      </c>
      <c r="I37" s="35" t="s">
        <v>89</v>
      </c>
      <c r="J37" s="36">
        <f>Feuil14!F3*0.2</f>
        <v>1758</v>
      </c>
      <c r="K37" s="36">
        <f>Janvier!$D$42</f>
        <v>1758</v>
      </c>
    </row>
    <row r="38" spans="1:11" x14ac:dyDescent="0.25">
      <c r="A38" s="35" t="s">
        <v>117</v>
      </c>
      <c r="B38" s="36">
        <f>+Février!D36</f>
        <v>33600</v>
      </c>
      <c r="C38" s="36">
        <f t="shared" si="0"/>
        <v>37404.6</v>
      </c>
      <c r="D38" s="9">
        <f>C38-B38</f>
        <v>3804.5999999999985</v>
      </c>
      <c r="E38" s="35" t="s">
        <v>117</v>
      </c>
      <c r="F38" s="36">
        <f>Feuil14!C4*0.2+Feuil14!D4*0.1+Feuil14!E4*0.2</f>
        <v>28481.9</v>
      </c>
      <c r="G38" s="36">
        <f>Février!D43</f>
        <v>28481.9</v>
      </c>
      <c r="I38" s="35" t="s">
        <v>117</v>
      </c>
      <c r="J38" s="36">
        <f>Feuil14!F4*0.2</f>
        <v>6728</v>
      </c>
      <c r="K38" s="36">
        <f>Février!$D$42</f>
        <v>6728</v>
      </c>
    </row>
    <row r="39" spans="1:11" x14ac:dyDescent="0.25">
      <c r="A39" s="35" t="s">
        <v>91</v>
      </c>
      <c r="B39" s="36">
        <f>+Mars!D36</f>
        <v>42713.600000000006</v>
      </c>
      <c r="C39" s="36">
        <f t="shared" si="0"/>
        <v>42713.600000000006</v>
      </c>
      <c r="E39" s="35" t="s">
        <v>91</v>
      </c>
      <c r="F39" s="36">
        <f>Feuil14!C5*0.2+Feuil14!D5*0.1+Feuil14!E5*0.2</f>
        <v>29684.400000000001</v>
      </c>
      <c r="G39" s="36">
        <f>Mars!D43</f>
        <v>29684.400000000001</v>
      </c>
      <c r="I39" s="35" t="s">
        <v>91</v>
      </c>
      <c r="J39" s="36">
        <f>Feuil14!F5*0.2</f>
        <v>0</v>
      </c>
      <c r="K39" s="36">
        <f>Mars!$D$42</f>
        <v>0</v>
      </c>
    </row>
    <row r="40" spans="1:11" x14ac:dyDescent="0.25">
      <c r="A40" s="35" t="s">
        <v>92</v>
      </c>
      <c r="B40" s="36">
        <f>+Avril!D36</f>
        <v>39975</v>
      </c>
      <c r="C40" s="36">
        <f t="shared" si="0"/>
        <v>39975</v>
      </c>
      <c r="E40" s="35" t="s">
        <v>92</v>
      </c>
      <c r="F40" s="36">
        <f>Feuil14!C6*0.2+Feuil14!D6*0.1+Feuil14!E6*0.2</f>
        <v>22172.000000000004</v>
      </c>
      <c r="G40" s="36">
        <f>Avril!D43</f>
        <v>22172.000000000004</v>
      </c>
      <c r="I40" s="35" t="s">
        <v>92</v>
      </c>
      <c r="J40" s="36">
        <f>Feuil14!F6*0.2</f>
        <v>682</v>
      </c>
      <c r="K40" s="36">
        <f>Avril!$D$42</f>
        <v>682</v>
      </c>
    </row>
    <row r="41" spans="1:11" x14ac:dyDescent="0.25">
      <c r="A41" s="35" t="s">
        <v>93</v>
      </c>
      <c r="B41" s="36">
        <f>+Mai!D36</f>
        <v>42715.600000000006</v>
      </c>
      <c r="C41" s="36">
        <f t="shared" si="0"/>
        <v>42715.600000000006</v>
      </c>
      <c r="E41" s="35" t="s">
        <v>93</v>
      </c>
      <c r="F41" s="36">
        <f>Feuil14!C7*0.2+Feuil14!D7*0.1+Feuil14!E7*0.2</f>
        <v>27010.500000000004</v>
      </c>
      <c r="G41" s="36">
        <f>Mai!D43</f>
        <v>27010.500000000004</v>
      </c>
      <c r="I41" s="35" t="s">
        <v>93</v>
      </c>
      <c r="J41" s="36">
        <f>Feuil14!F7*0.2</f>
        <v>8372.4</v>
      </c>
      <c r="K41" s="36">
        <f>Mai!$D$42</f>
        <v>8372.4</v>
      </c>
    </row>
    <row r="42" spans="1:11" x14ac:dyDescent="0.25">
      <c r="A42" s="35" t="s">
        <v>94</v>
      </c>
      <c r="B42" s="36">
        <f>+Juin!D36</f>
        <v>39317.4</v>
      </c>
      <c r="C42" s="36">
        <f t="shared" si="0"/>
        <v>39317.4</v>
      </c>
      <c r="E42" s="35" t="s">
        <v>94</v>
      </c>
      <c r="F42" s="36">
        <f>Feuil14!C8*0.2+Feuil14!D8*0.1+Feuil14!E8*0.2</f>
        <v>25767.4</v>
      </c>
      <c r="G42" s="36">
        <f>Juin!D43</f>
        <v>26662.799999999999</v>
      </c>
      <c r="H42" s="9">
        <f>+G42-F42</f>
        <v>895.39999999999782</v>
      </c>
      <c r="I42" s="35" t="s">
        <v>94</v>
      </c>
      <c r="J42" s="36">
        <f>Feuil14!F8*0.2</f>
        <v>0</v>
      </c>
      <c r="K42" s="36">
        <f>Juin!$D$42</f>
        <v>0</v>
      </c>
    </row>
    <row r="43" spans="1:11" x14ac:dyDescent="0.25">
      <c r="A43" s="35" t="s">
        <v>95</v>
      </c>
      <c r="B43" s="36">
        <f>+Juillet!D36</f>
        <v>23165.4</v>
      </c>
      <c r="C43" s="36">
        <f t="shared" si="0"/>
        <v>46330.8</v>
      </c>
      <c r="D43" s="9">
        <f>C43-B43</f>
        <v>23165.4</v>
      </c>
      <c r="E43" s="35" t="s">
        <v>95</v>
      </c>
      <c r="F43" s="36">
        <f>Feuil14!C9*0.2+Feuil14!D9*0.1+Feuil14!E9*0.2</f>
        <v>20862</v>
      </c>
      <c r="G43" s="36">
        <f>Juillet!D43</f>
        <v>20862</v>
      </c>
      <c r="I43" s="35" t="s">
        <v>95</v>
      </c>
      <c r="J43" s="36">
        <f>Feuil14!F9*0.2</f>
        <v>1126.4000000000001</v>
      </c>
      <c r="K43" s="36">
        <f>Juillet!$D$42</f>
        <v>1126.4000000000001</v>
      </c>
    </row>
    <row r="44" spans="1:11" x14ac:dyDescent="0.25">
      <c r="A44" s="35" t="s">
        <v>96</v>
      </c>
      <c r="B44" s="36">
        <f>+Aout!D36</f>
        <v>21312</v>
      </c>
      <c r="C44" s="36">
        <f t="shared" si="0"/>
        <v>21312</v>
      </c>
      <c r="E44" s="35" t="s">
        <v>96</v>
      </c>
      <c r="F44" s="36">
        <f>Feuil14!C10*0.2+Feuil14!D10*0.1+Feuil14!E10*0.2</f>
        <v>20966</v>
      </c>
      <c r="G44" s="36">
        <f>Aout!D43</f>
        <v>20966</v>
      </c>
      <c r="I44" s="35" t="s">
        <v>96</v>
      </c>
      <c r="J44" s="36">
        <f>Feuil14!F10*0.2</f>
        <v>900</v>
      </c>
      <c r="K44" s="36">
        <f>Aout!$D$42</f>
        <v>900</v>
      </c>
    </row>
    <row r="45" spans="1:11" x14ac:dyDescent="0.25">
      <c r="A45" s="35" t="s">
        <v>97</v>
      </c>
      <c r="B45" s="36">
        <f>+Septembre!D36</f>
        <v>43125</v>
      </c>
      <c r="C45" s="36">
        <f t="shared" si="0"/>
        <v>43125</v>
      </c>
      <c r="E45" s="35" t="s">
        <v>97</v>
      </c>
      <c r="F45" s="36">
        <f>Feuil14!C11*0.2+Feuil14!D11*0.1+Feuil14!E11*0.2</f>
        <v>23441.200000000001</v>
      </c>
      <c r="G45" s="36">
        <f>Septembre!D43</f>
        <v>23441.200000000001</v>
      </c>
      <c r="I45" s="35" t="s">
        <v>97</v>
      </c>
      <c r="J45" s="36">
        <f>Feuil14!F11*0.2</f>
        <v>0</v>
      </c>
      <c r="K45" s="36">
        <f>Septembre!$D$42</f>
        <v>0</v>
      </c>
    </row>
    <row r="46" spans="1:11" x14ac:dyDescent="0.25">
      <c r="A46" s="35" t="s">
        <v>98</v>
      </c>
      <c r="B46" s="36">
        <f>+Octobre!D36</f>
        <v>49397</v>
      </c>
      <c r="C46" s="36">
        <f>B14*0.2</f>
        <v>49397</v>
      </c>
      <c r="E46" s="35" t="s">
        <v>98</v>
      </c>
      <c r="F46" s="36">
        <f>Feuil14!C12*0.2+Feuil14!D12*0.1+Feuil14!E12*0.2</f>
        <v>36128.6</v>
      </c>
      <c r="G46" s="36">
        <f>Octobre!D43</f>
        <v>36128.6</v>
      </c>
      <c r="I46" s="35" t="s">
        <v>98</v>
      </c>
      <c r="J46" s="36">
        <f>Feuil14!F12*0.2</f>
        <v>0</v>
      </c>
      <c r="K46" s="36">
        <f>Octobre!$D$42</f>
        <v>0</v>
      </c>
    </row>
    <row r="47" spans="1:11" x14ac:dyDescent="0.25">
      <c r="A47" s="35" t="s">
        <v>99</v>
      </c>
      <c r="B47" s="36">
        <f>+Novembre!D36</f>
        <v>43539.600000000006</v>
      </c>
      <c r="C47" s="36">
        <f t="shared" si="0"/>
        <v>43539.600000000006</v>
      </c>
      <c r="E47" s="35" t="s">
        <v>99</v>
      </c>
      <c r="F47" s="36">
        <f>Feuil14!C13*0.2+Feuil14!D13*0.1+Feuil14!E13*0.2</f>
        <v>24228.000000000004</v>
      </c>
      <c r="G47" s="36">
        <f>Novembre!D43</f>
        <v>24228.000000000004</v>
      </c>
      <c r="I47" s="35" t="s">
        <v>99</v>
      </c>
      <c r="J47" s="36">
        <f>Feuil14!F13*0.2</f>
        <v>865.2</v>
      </c>
      <c r="K47" s="36">
        <f>Novembre!$D$42</f>
        <v>865.2</v>
      </c>
    </row>
    <row r="48" spans="1:11" x14ac:dyDescent="0.25">
      <c r="A48" s="35" t="s">
        <v>81</v>
      </c>
      <c r="B48" s="36">
        <f>+Décembre!D36</f>
        <v>40291.600000000006</v>
      </c>
      <c r="C48" s="36">
        <f t="shared" si="0"/>
        <v>40291.600000000006</v>
      </c>
      <c r="E48" s="35" t="s">
        <v>81</v>
      </c>
      <c r="F48" s="36">
        <f>Feuil14!C14*0.2+Feuil14!D14*0.1+Feuil14!E14*0.2</f>
        <v>23345.000000000004</v>
      </c>
      <c r="G48" s="36">
        <f>Décembre!D43</f>
        <v>23345.000000000004</v>
      </c>
      <c r="I48" s="35" t="s">
        <v>81</v>
      </c>
      <c r="J48" s="36">
        <f>Feuil14!F14*0.2</f>
        <v>1579.4</v>
      </c>
      <c r="K48" s="36">
        <f>Décembre!$D$42</f>
        <v>1579.4</v>
      </c>
    </row>
    <row r="49" spans="1:7" x14ac:dyDescent="0.25">
      <c r="B49" s="33"/>
      <c r="C49" s="33"/>
    </row>
    <row r="50" spans="1:7" x14ac:dyDescent="0.25">
      <c r="A50" s="68" t="s">
        <v>120</v>
      </c>
      <c r="B50" s="68"/>
      <c r="C50" s="68"/>
      <c r="E50" s="68" t="s">
        <v>135</v>
      </c>
      <c r="F50" s="68"/>
      <c r="G50" s="68"/>
    </row>
    <row r="51" spans="1:7" x14ac:dyDescent="0.25">
      <c r="A51" s="35"/>
      <c r="B51" s="34" t="s">
        <v>115</v>
      </c>
      <c r="C51" s="34" t="s">
        <v>116</v>
      </c>
      <c r="E51" s="35"/>
      <c r="F51" s="35" t="s">
        <v>115</v>
      </c>
      <c r="G51" s="35" t="s">
        <v>116</v>
      </c>
    </row>
    <row r="52" spans="1:7" x14ac:dyDescent="0.25">
      <c r="A52" s="35" t="s">
        <v>89</v>
      </c>
      <c r="B52" s="36">
        <v>18122</v>
      </c>
      <c r="C52" s="36">
        <f>Janvier!D58</f>
        <v>18121.500000000004</v>
      </c>
      <c r="E52" s="35" t="s">
        <v>89</v>
      </c>
      <c r="F52" s="36"/>
      <c r="G52" s="36">
        <f>Janvier!H58</f>
        <v>0</v>
      </c>
    </row>
    <row r="53" spans="1:7" x14ac:dyDescent="0.25">
      <c r="A53" s="35" t="s">
        <v>117</v>
      </c>
      <c r="B53" s="36"/>
      <c r="C53" s="36"/>
      <c r="E53" s="35" t="s">
        <v>117</v>
      </c>
      <c r="F53" s="36">
        <f>+Février!D53</f>
        <v>1609.9000000000015</v>
      </c>
      <c r="G53" s="36"/>
    </row>
    <row r="54" spans="1:7" x14ac:dyDescent="0.25">
      <c r="A54" s="35" t="s">
        <v>91</v>
      </c>
      <c r="B54" s="36">
        <v>11419</v>
      </c>
      <c r="C54" s="36">
        <f>Mars!D58</f>
        <v>11419.300000000003</v>
      </c>
      <c r="E54" s="35" t="s">
        <v>91</v>
      </c>
      <c r="F54" s="36"/>
      <c r="G54" s="36">
        <f>+F53</f>
        <v>1609.9000000000015</v>
      </c>
    </row>
    <row r="55" spans="1:7" x14ac:dyDescent="0.25">
      <c r="A55" s="35" t="s">
        <v>92</v>
      </c>
      <c r="B55" s="36">
        <v>17121</v>
      </c>
      <c r="C55" s="36">
        <f>Avril!D58</f>
        <v>17120.999999999996</v>
      </c>
      <c r="E55" s="35" t="s">
        <v>92</v>
      </c>
      <c r="F55" s="36"/>
      <c r="G55" s="36">
        <f>+G54</f>
        <v>1609.9000000000015</v>
      </c>
    </row>
    <row r="56" spans="1:7" x14ac:dyDescent="0.25">
      <c r="A56" s="35" t="s">
        <v>93</v>
      </c>
      <c r="B56" s="36">
        <v>7333</v>
      </c>
      <c r="C56" s="36">
        <f>Mai!D58</f>
        <v>7332.7000000000044</v>
      </c>
      <c r="E56" s="35" t="s">
        <v>93</v>
      </c>
      <c r="F56" s="36"/>
      <c r="G56" s="36">
        <f>Mai!H58</f>
        <v>0</v>
      </c>
    </row>
    <row r="57" spans="1:7" x14ac:dyDescent="0.25">
      <c r="A57" s="35" t="s">
        <v>94</v>
      </c>
      <c r="B57" s="36">
        <v>12655</v>
      </c>
      <c r="C57" s="36">
        <f>Juin!D58</f>
        <v>12654.600000000002</v>
      </c>
      <c r="E57" s="35" t="s">
        <v>94</v>
      </c>
      <c r="F57" s="36"/>
      <c r="G57" s="36">
        <f>Juin!H58</f>
        <v>0</v>
      </c>
    </row>
    <row r="58" spans="1:7" x14ac:dyDescent="0.25">
      <c r="A58" s="35" t="s">
        <v>95</v>
      </c>
      <c r="B58" s="36">
        <v>1177</v>
      </c>
      <c r="C58" s="36">
        <f>Juillet!D58</f>
        <v>1177</v>
      </c>
      <c r="E58" s="35" t="s">
        <v>95</v>
      </c>
      <c r="F58" s="36"/>
      <c r="G58" s="36">
        <f>Juillet!H58</f>
        <v>0</v>
      </c>
    </row>
    <row r="59" spans="1:7" x14ac:dyDescent="0.25">
      <c r="A59" s="35" t="s">
        <v>96</v>
      </c>
      <c r="B59" s="36"/>
      <c r="C59" s="36"/>
      <c r="E59" s="35" t="s">
        <v>96</v>
      </c>
      <c r="F59" s="36">
        <f>+Aout!D53</f>
        <v>554</v>
      </c>
      <c r="G59" s="36"/>
    </row>
    <row r="60" spans="1:7" x14ac:dyDescent="0.25">
      <c r="A60" s="35" t="s">
        <v>97</v>
      </c>
      <c r="B60" s="36">
        <v>19684</v>
      </c>
      <c r="C60" s="36">
        <f>Septembre!D58</f>
        <v>19683.8</v>
      </c>
      <c r="E60" s="35" t="s">
        <v>97</v>
      </c>
      <c r="F60" s="36"/>
      <c r="G60" s="36"/>
    </row>
    <row r="61" spans="1:7" x14ac:dyDescent="0.25">
      <c r="A61" s="35" t="s">
        <v>98</v>
      </c>
      <c r="B61" s="36">
        <v>13268</v>
      </c>
      <c r="C61" s="36">
        <f>Octobre!D58</f>
        <v>13268.400000000001</v>
      </c>
      <c r="E61" s="35" t="s">
        <v>98</v>
      </c>
      <c r="F61" s="36"/>
      <c r="G61" s="36">
        <f>Octobre!H58</f>
        <v>0</v>
      </c>
    </row>
    <row r="62" spans="1:7" x14ac:dyDescent="0.25">
      <c r="A62" s="35" t="s">
        <v>99</v>
      </c>
      <c r="B62" s="36">
        <v>18446</v>
      </c>
      <c r="C62" s="36">
        <f>Novembre!D58</f>
        <v>18446.400000000001</v>
      </c>
      <c r="E62" s="35" t="s">
        <v>99</v>
      </c>
      <c r="F62" s="36"/>
      <c r="G62" s="36">
        <f>Novembre!H58</f>
        <v>0</v>
      </c>
    </row>
    <row r="63" spans="1:7" x14ac:dyDescent="0.25">
      <c r="A63" s="35" t="s">
        <v>81</v>
      </c>
      <c r="B63" s="36">
        <v>14287</v>
      </c>
      <c r="C63" s="36">
        <f>Décembre!D58</f>
        <v>14287.2</v>
      </c>
      <c r="E63" s="35" t="s">
        <v>81</v>
      </c>
      <c r="F63" s="36"/>
      <c r="G63" s="36">
        <f>Décembre!H58</f>
        <v>0</v>
      </c>
    </row>
  </sheetData>
  <mergeCells count="9">
    <mergeCell ref="A50:C50"/>
    <mergeCell ref="E50:G50"/>
    <mergeCell ref="A3:C3"/>
    <mergeCell ref="E3:G3"/>
    <mergeCell ref="I3:K3"/>
    <mergeCell ref="A19:C19"/>
    <mergeCell ref="A35:C35"/>
    <mergeCell ref="E35:G35"/>
    <mergeCell ref="I35:K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53"/>
  <sheetViews>
    <sheetView showGridLines="0" workbookViewId="0">
      <selection activeCell="B5" sqref="B5"/>
    </sheetView>
  </sheetViews>
  <sheetFormatPr baseColWidth="10" defaultRowHeight="15" x14ac:dyDescent="0.25"/>
  <cols>
    <col min="8" max="8" width="22.28515625" bestFit="1" customWidth="1"/>
    <col min="9" max="9" width="29.5703125" customWidth="1"/>
  </cols>
  <sheetData>
    <row r="2" spans="1:9" x14ac:dyDescent="0.25">
      <c r="A2" s="72" t="s">
        <v>33</v>
      </c>
      <c r="B2" s="72"/>
      <c r="C2" s="72"/>
      <c r="D2" s="72"/>
      <c r="E2" s="72"/>
      <c r="F2" s="72"/>
      <c r="G2" s="72"/>
      <c r="H2" s="72"/>
      <c r="I2" s="72"/>
    </row>
    <row r="3" spans="1:9" x14ac:dyDescent="0.25">
      <c r="A3" s="35"/>
      <c r="B3" s="68" t="s">
        <v>121</v>
      </c>
      <c r="C3" s="68"/>
      <c r="D3" s="68"/>
      <c r="E3" s="68" t="s">
        <v>125</v>
      </c>
      <c r="F3" s="68"/>
      <c r="G3" s="68"/>
      <c r="H3" s="73" t="s">
        <v>126</v>
      </c>
      <c r="I3" s="73" t="s">
        <v>132</v>
      </c>
    </row>
    <row r="4" spans="1:9" x14ac:dyDescent="0.25">
      <c r="A4" s="35"/>
      <c r="B4" s="34" t="s">
        <v>122</v>
      </c>
      <c r="C4" s="34" t="s">
        <v>123</v>
      </c>
      <c r="D4" s="34" t="s">
        <v>124</v>
      </c>
      <c r="E4" s="34" t="s">
        <v>122</v>
      </c>
      <c r="F4" s="34" t="s">
        <v>123</v>
      </c>
      <c r="G4" s="34" t="s">
        <v>124</v>
      </c>
      <c r="H4" s="73"/>
      <c r="I4" s="73"/>
    </row>
    <row r="5" spans="1:9" x14ac:dyDescent="0.25">
      <c r="A5" s="35" t="s">
        <v>89</v>
      </c>
      <c r="B5" s="35"/>
      <c r="C5" s="35"/>
      <c r="D5" s="35"/>
      <c r="E5" s="35"/>
      <c r="F5" s="35"/>
      <c r="G5" s="35"/>
      <c r="H5" s="35"/>
      <c r="I5" s="35"/>
    </row>
    <row r="6" spans="1:9" x14ac:dyDescent="0.25">
      <c r="A6" s="35" t="s">
        <v>117</v>
      </c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35" t="s">
        <v>91</v>
      </c>
      <c r="B7" s="35"/>
      <c r="C7" s="35"/>
      <c r="D7" s="35"/>
      <c r="E7" s="35"/>
      <c r="F7" s="35"/>
      <c r="G7" s="35"/>
      <c r="H7" s="35"/>
      <c r="I7" s="35"/>
    </row>
    <row r="8" spans="1:9" x14ac:dyDescent="0.25">
      <c r="A8" s="35" t="s">
        <v>92</v>
      </c>
      <c r="B8" s="35"/>
      <c r="C8" s="35"/>
      <c r="D8" s="35"/>
      <c r="E8" s="35"/>
      <c r="F8" s="35"/>
      <c r="G8" s="35"/>
      <c r="H8" s="35"/>
      <c r="I8" s="35"/>
    </row>
    <row r="9" spans="1:9" x14ac:dyDescent="0.25">
      <c r="A9" s="35" t="s">
        <v>93</v>
      </c>
      <c r="B9" s="35"/>
      <c r="C9" s="35"/>
      <c r="D9" s="35"/>
      <c r="E9" s="35"/>
      <c r="F9" s="35"/>
      <c r="G9" s="35"/>
      <c r="H9" s="35"/>
      <c r="I9" s="35"/>
    </row>
    <row r="10" spans="1:9" x14ac:dyDescent="0.25">
      <c r="A10" s="35" t="s">
        <v>94</v>
      </c>
      <c r="B10" s="35"/>
      <c r="C10" s="35"/>
      <c r="D10" s="35"/>
      <c r="E10" s="35"/>
      <c r="F10" s="35"/>
      <c r="G10" s="35"/>
      <c r="H10" s="35"/>
      <c r="I10" s="35"/>
    </row>
    <row r="11" spans="1:9" x14ac:dyDescent="0.25">
      <c r="A11" s="35" t="s">
        <v>95</v>
      </c>
      <c r="B11" s="35"/>
      <c r="C11" s="35"/>
      <c r="D11" s="35"/>
      <c r="E11" s="35"/>
      <c r="F11" s="35"/>
      <c r="G11" s="35"/>
      <c r="H11" s="35"/>
      <c r="I11" s="35"/>
    </row>
    <row r="12" spans="1:9" x14ac:dyDescent="0.25">
      <c r="A12" s="35" t="s">
        <v>96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25">
      <c r="A13" s="35" t="s">
        <v>97</v>
      </c>
      <c r="B13" s="35"/>
      <c r="C13" s="35"/>
      <c r="D13" s="35"/>
      <c r="E13" s="35"/>
      <c r="F13" s="35"/>
      <c r="G13" s="35"/>
      <c r="H13" s="35"/>
      <c r="I13" s="35"/>
    </row>
    <row r="14" spans="1:9" x14ac:dyDescent="0.25">
      <c r="A14" s="35" t="s">
        <v>98</v>
      </c>
      <c r="B14" s="35"/>
      <c r="C14" s="35"/>
      <c r="D14" s="35"/>
      <c r="E14" s="35"/>
      <c r="F14" s="35"/>
      <c r="G14" s="35"/>
      <c r="H14" s="35"/>
      <c r="I14" s="35"/>
    </row>
    <row r="15" spans="1:9" x14ac:dyDescent="0.25">
      <c r="A15" s="35" t="s">
        <v>99</v>
      </c>
      <c r="B15" s="35"/>
      <c r="C15" s="35"/>
      <c r="D15" s="35"/>
      <c r="E15" s="35"/>
      <c r="F15" s="35"/>
      <c r="G15" s="35"/>
      <c r="H15" s="35"/>
      <c r="I15" s="35"/>
    </row>
    <row r="16" spans="1:9" x14ac:dyDescent="0.25">
      <c r="A16" s="35" t="s">
        <v>81</v>
      </c>
      <c r="B16" s="35"/>
      <c r="C16" s="35"/>
      <c r="D16" s="35"/>
      <c r="E16" s="35"/>
      <c r="F16" s="35"/>
      <c r="G16" s="35"/>
      <c r="H16" s="35"/>
      <c r="I16" s="35"/>
    </row>
    <row r="17" spans="1:9" x14ac:dyDescent="0.25">
      <c r="A17" s="35" t="s">
        <v>127</v>
      </c>
      <c r="B17" s="35"/>
      <c r="C17" s="35"/>
      <c r="D17" s="35"/>
      <c r="E17" s="35"/>
      <c r="F17" s="35"/>
      <c r="G17" s="35"/>
      <c r="H17" s="35"/>
      <c r="I17" s="35"/>
    </row>
    <row r="20" spans="1:9" x14ac:dyDescent="0.25">
      <c r="A20" s="72" t="s">
        <v>128</v>
      </c>
      <c r="B20" s="72"/>
      <c r="C20" s="72"/>
      <c r="D20" s="72"/>
      <c r="E20" s="72"/>
      <c r="F20" s="72"/>
      <c r="G20" s="72"/>
      <c r="H20" s="72"/>
      <c r="I20" s="72"/>
    </row>
    <row r="21" spans="1:9" x14ac:dyDescent="0.25">
      <c r="A21" s="35"/>
      <c r="B21" s="68" t="s">
        <v>129</v>
      </c>
      <c r="C21" s="68"/>
      <c r="D21" s="68"/>
      <c r="E21" s="68" t="s">
        <v>130</v>
      </c>
      <c r="F21" s="68"/>
      <c r="G21" s="68"/>
      <c r="H21" s="73" t="s">
        <v>126</v>
      </c>
      <c r="I21" s="73" t="s">
        <v>133</v>
      </c>
    </row>
    <row r="22" spans="1:9" x14ac:dyDescent="0.25">
      <c r="A22" s="35"/>
      <c r="B22" s="34" t="s">
        <v>122</v>
      </c>
      <c r="C22" s="34" t="s">
        <v>123</v>
      </c>
      <c r="D22" s="34" t="s">
        <v>124</v>
      </c>
      <c r="E22" s="34" t="s">
        <v>122</v>
      </c>
      <c r="F22" s="34" t="s">
        <v>123</v>
      </c>
      <c r="G22" s="34" t="s">
        <v>124</v>
      </c>
      <c r="H22" s="73"/>
      <c r="I22" s="73"/>
    </row>
    <row r="23" spans="1:9" x14ac:dyDescent="0.25">
      <c r="A23" s="35" t="s">
        <v>89</v>
      </c>
      <c r="B23" s="35"/>
      <c r="C23" s="35"/>
      <c r="D23" s="35"/>
      <c r="E23" s="35"/>
      <c r="F23" s="35"/>
      <c r="G23" s="35"/>
      <c r="H23" s="35"/>
      <c r="I23" s="35"/>
    </row>
    <row r="24" spans="1:9" x14ac:dyDescent="0.25">
      <c r="A24" s="35" t="s">
        <v>117</v>
      </c>
      <c r="B24" s="35"/>
      <c r="C24" s="35"/>
      <c r="D24" s="35"/>
      <c r="E24" s="35"/>
      <c r="F24" s="35"/>
      <c r="G24" s="35"/>
      <c r="H24" s="35"/>
      <c r="I24" s="35"/>
    </row>
    <row r="25" spans="1:9" x14ac:dyDescent="0.25">
      <c r="A25" s="35" t="s">
        <v>91</v>
      </c>
      <c r="B25" s="35"/>
      <c r="C25" s="35"/>
      <c r="D25" s="35"/>
      <c r="E25" s="35"/>
      <c r="F25" s="35"/>
      <c r="G25" s="35"/>
      <c r="H25" s="35"/>
      <c r="I25" s="35"/>
    </row>
    <row r="26" spans="1:9" x14ac:dyDescent="0.25">
      <c r="A26" s="35" t="s">
        <v>92</v>
      </c>
      <c r="B26" s="35"/>
      <c r="C26" s="35"/>
      <c r="D26" s="35"/>
      <c r="E26" s="35"/>
      <c r="F26" s="35"/>
      <c r="G26" s="35"/>
      <c r="H26" s="35"/>
      <c r="I26" s="35"/>
    </row>
    <row r="27" spans="1:9" x14ac:dyDescent="0.25">
      <c r="A27" s="35" t="s">
        <v>93</v>
      </c>
      <c r="B27" s="35"/>
      <c r="C27" s="35"/>
      <c r="D27" s="35"/>
      <c r="E27" s="35"/>
      <c r="F27" s="35"/>
      <c r="G27" s="35"/>
      <c r="H27" s="35"/>
      <c r="I27" s="35"/>
    </row>
    <row r="28" spans="1:9" x14ac:dyDescent="0.25">
      <c r="A28" s="35" t="s">
        <v>94</v>
      </c>
      <c r="B28" s="35"/>
      <c r="C28" s="35"/>
      <c r="D28" s="35"/>
      <c r="E28" s="35"/>
      <c r="F28" s="35"/>
      <c r="G28" s="35"/>
      <c r="H28" s="35"/>
      <c r="I28" s="35"/>
    </row>
    <row r="29" spans="1:9" x14ac:dyDescent="0.25">
      <c r="A29" s="35" t="s">
        <v>95</v>
      </c>
      <c r="B29" s="35"/>
      <c r="C29" s="35"/>
      <c r="D29" s="35"/>
      <c r="E29" s="35"/>
      <c r="F29" s="35"/>
      <c r="G29" s="35"/>
      <c r="H29" s="35"/>
      <c r="I29" s="35"/>
    </row>
    <row r="30" spans="1:9" x14ac:dyDescent="0.25">
      <c r="A30" s="35" t="s">
        <v>96</v>
      </c>
      <c r="B30" s="35"/>
      <c r="C30" s="35"/>
      <c r="D30" s="35"/>
      <c r="E30" s="35"/>
      <c r="F30" s="35"/>
      <c r="G30" s="35"/>
      <c r="H30" s="35"/>
      <c r="I30" s="35"/>
    </row>
    <row r="31" spans="1:9" x14ac:dyDescent="0.25">
      <c r="A31" s="35" t="s">
        <v>97</v>
      </c>
      <c r="B31" s="35"/>
      <c r="C31" s="35"/>
      <c r="D31" s="35"/>
      <c r="E31" s="35"/>
      <c r="F31" s="35"/>
      <c r="G31" s="35"/>
      <c r="H31" s="35"/>
      <c r="I31" s="35"/>
    </row>
    <row r="32" spans="1:9" x14ac:dyDescent="0.25">
      <c r="A32" s="35" t="s">
        <v>98</v>
      </c>
      <c r="B32" s="35"/>
      <c r="C32" s="35"/>
      <c r="D32" s="35"/>
      <c r="E32" s="35"/>
      <c r="F32" s="35"/>
      <c r="G32" s="35"/>
      <c r="H32" s="35"/>
      <c r="I32" s="35"/>
    </row>
    <row r="33" spans="1:9" x14ac:dyDescent="0.25">
      <c r="A33" s="35" t="s">
        <v>99</v>
      </c>
      <c r="B33" s="35"/>
      <c r="C33" s="35"/>
      <c r="D33" s="35"/>
      <c r="E33" s="35"/>
      <c r="F33" s="35"/>
      <c r="G33" s="35"/>
      <c r="H33" s="35"/>
      <c r="I33" s="35"/>
    </row>
    <row r="34" spans="1:9" x14ac:dyDescent="0.25">
      <c r="A34" s="35" t="s">
        <v>81</v>
      </c>
      <c r="B34" s="35"/>
      <c r="C34" s="35"/>
      <c r="D34" s="35"/>
      <c r="E34" s="35"/>
      <c r="F34" s="35"/>
      <c r="G34" s="35"/>
      <c r="H34" s="35"/>
      <c r="I34" s="35"/>
    </row>
    <row r="35" spans="1:9" x14ac:dyDescent="0.25">
      <c r="A35" s="35" t="s">
        <v>127</v>
      </c>
      <c r="B35" s="35"/>
      <c r="C35" s="35"/>
      <c r="D35" s="35"/>
      <c r="E35" s="35"/>
      <c r="F35" s="35"/>
      <c r="G35" s="35"/>
      <c r="H35" s="35"/>
      <c r="I35" s="35"/>
    </row>
    <row r="38" spans="1:9" x14ac:dyDescent="0.25">
      <c r="D38" s="72" t="s">
        <v>131</v>
      </c>
      <c r="E38" s="72"/>
      <c r="F38" s="72"/>
      <c r="G38" s="72"/>
      <c r="H38" s="72"/>
      <c r="I38" s="72"/>
    </row>
    <row r="39" spans="1:9" x14ac:dyDescent="0.25">
      <c r="D39" s="35"/>
      <c r="E39" s="68" t="s">
        <v>129</v>
      </c>
      <c r="F39" s="68"/>
      <c r="G39" s="68"/>
      <c r="H39" s="73" t="s">
        <v>126</v>
      </c>
      <c r="I39" s="73" t="s">
        <v>133</v>
      </c>
    </row>
    <row r="40" spans="1:9" x14ac:dyDescent="0.25">
      <c r="D40" s="35"/>
      <c r="E40" s="34" t="s">
        <v>122</v>
      </c>
      <c r="F40" s="34" t="s">
        <v>123</v>
      </c>
      <c r="G40" s="34" t="s">
        <v>124</v>
      </c>
      <c r="H40" s="73"/>
      <c r="I40" s="73"/>
    </row>
    <row r="41" spans="1:9" x14ac:dyDescent="0.25">
      <c r="D41" s="35" t="s">
        <v>89</v>
      </c>
      <c r="E41" s="35"/>
      <c r="F41" s="35"/>
      <c r="G41" s="35"/>
      <c r="H41" s="35"/>
      <c r="I41" s="35"/>
    </row>
    <row r="42" spans="1:9" x14ac:dyDescent="0.25">
      <c r="D42" s="35" t="s">
        <v>117</v>
      </c>
      <c r="E42" s="35"/>
      <c r="F42" s="35"/>
      <c r="G42" s="35"/>
      <c r="H42" s="35"/>
      <c r="I42" s="35"/>
    </row>
    <row r="43" spans="1:9" x14ac:dyDescent="0.25">
      <c r="D43" s="35" t="s">
        <v>91</v>
      </c>
      <c r="E43" s="35"/>
      <c r="F43" s="35"/>
      <c r="G43" s="35"/>
      <c r="H43" s="35"/>
      <c r="I43" s="35"/>
    </row>
    <row r="44" spans="1:9" x14ac:dyDescent="0.25">
      <c r="D44" s="35" t="s">
        <v>92</v>
      </c>
      <c r="E44" s="35"/>
      <c r="F44" s="35"/>
      <c r="G44" s="35"/>
      <c r="H44" s="35"/>
      <c r="I44" s="35"/>
    </row>
    <row r="45" spans="1:9" x14ac:dyDescent="0.25">
      <c r="D45" s="35" t="s">
        <v>93</v>
      </c>
      <c r="E45" s="35"/>
      <c r="F45" s="35"/>
      <c r="G45" s="35"/>
      <c r="H45" s="35"/>
      <c r="I45" s="35"/>
    </row>
    <row r="46" spans="1:9" x14ac:dyDescent="0.25">
      <c r="D46" s="35" t="s">
        <v>94</v>
      </c>
      <c r="E46" s="35"/>
      <c r="F46" s="35"/>
      <c r="G46" s="35"/>
      <c r="H46" s="35"/>
      <c r="I46" s="35"/>
    </row>
    <row r="47" spans="1:9" x14ac:dyDescent="0.25">
      <c r="D47" s="35" t="s">
        <v>95</v>
      </c>
      <c r="E47" s="35"/>
      <c r="F47" s="35"/>
      <c r="G47" s="35"/>
      <c r="H47" s="35"/>
      <c r="I47" s="35"/>
    </row>
    <row r="48" spans="1:9" x14ac:dyDescent="0.25">
      <c r="D48" s="35" t="s">
        <v>96</v>
      </c>
      <c r="E48" s="35"/>
      <c r="F48" s="35"/>
      <c r="G48" s="35"/>
      <c r="H48" s="35"/>
      <c r="I48" s="35"/>
    </row>
    <row r="49" spans="4:9" x14ac:dyDescent="0.25">
      <c r="D49" s="35" t="s">
        <v>97</v>
      </c>
      <c r="E49" s="35"/>
      <c r="F49" s="35"/>
      <c r="G49" s="35"/>
      <c r="H49" s="35"/>
      <c r="I49" s="35"/>
    </row>
    <row r="50" spans="4:9" x14ac:dyDescent="0.25">
      <c r="D50" s="35" t="s">
        <v>98</v>
      </c>
      <c r="E50" s="35"/>
      <c r="F50" s="35"/>
      <c r="G50" s="35"/>
      <c r="H50" s="35"/>
      <c r="I50" s="35"/>
    </row>
    <row r="51" spans="4:9" x14ac:dyDescent="0.25">
      <c r="D51" s="35" t="s">
        <v>99</v>
      </c>
      <c r="E51" s="35"/>
      <c r="F51" s="35"/>
      <c r="G51" s="35"/>
      <c r="H51" s="35"/>
      <c r="I51" s="35"/>
    </row>
    <row r="52" spans="4:9" x14ac:dyDescent="0.25">
      <c r="D52" s="35" t="s">
        <v>81</v>
      </c>
      <c r="E52" s="35"/>
      <c r="F52" s="35"/>
      <c r="G52" s="35"/>
      <c r="H52" s="35"/>
      <c r="I52" s="35"/>
    </row>
    <row r="53" spans="4:9" x14ac:dyDescent="0.25">
      <c r="D53" s="35" t="s">
        <v>127</v>
      </c>
      <c r="E53" s="35"/>
      <c r="F53" s="35"/>
      <c r="G53" s="35"/>
      <c r="H53" s="35"/>
      <c r="I53" s="35"/>
    </row>
  </sheetData>
  <mergeCells count="14">
    <mergeCell ref="A2:I2"/>
    <mergeCell ref="I21:I22"/>
    <mergeCell ref="A20:I20"/>
    <mergeCell ref="I39:I40"/>
    <mergeCell ref="D38:I38"/>
    <mergeCell ref="E39:G39"/>
    <mergeCell ref="H39:H40"/>
    <mergeCell ref="I3:I4"/>
    <mergeCell ref="B3:D3"/>
    <mergeCell ref="E3:G3"/>
    <mergeCell ref="H3:H4"/>
    <mergeCell ref="B21:D21"/>
    <mergeCell ref="E21:G21"/>
    <mergeCell ref="H21:H22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4"/>
  <sheetViews>
    <sheetView topLeftCell="H1" workbookViewId="0">
      <selection activeCell="I1" sqref="I1:I1048576"/>
    </sheetView>
  </sheetViews>
  <sheetFormatPr baseColWidth="10" defaultRowHeight="15" x14ac:dyDescent="0.25"/>
  <cols>
    <col min="1" max="1" width="0.140625" hidden="1" customWidth="1"/>
    <col min="2" max="2" width="12.7109375" hidden="1" customWidth="1"/>
    <col min="3" max="3" width="12.7109375" bestFit="1" customWidth="1"/>
    <col min="4" max="4" width="0.42578125" hidden="1" customWidth="1"/>
    <col min="5" max="5" width="9.7109375" hidden="1" customWidth="1"/>
    <col min="6" max="6" width="23.7109375" hidden="1" customWidth="1"/>
    <col min="7" max="7" width="47.28515625" bestFit="1" customWidth="1"/>
    <col min="9" max="9" width="11.42578125" customWidth="1"/>
    <col min="11" max="11" width="13.7109375" customWidth="1"/>
  </cols>
  <sheetData>
    <row r="1" spans="1:7" x14ac:dyDescent="0.25">
      <c r="B1" s="76" t="s">
        <v>88</v>
      </c>
      <c r="C1" s="74" t="s">
        <v>85</v>
      </c>
      <c r="D1" s="74"/>
      <c r="E1" s="74"/>
      <c r="F1" s="75" t="s">
        <v>87</v>
      </c>
    </row>
    <row r="2" spans="1:7" x14ac:dyDescent="0.25">
      <c r="B2" s="76"/>
      <c r="C2" t="s">
        <v>83</v>
      </c>
      <c r="D2" t="s">
        <v>84</v>
      </c>
      <c r="E2" t="s">
        <v>86</v>
      </c>
      <c r="F2" s="75"/>
    </row>
    <row r="3" spans="1:7" x14ac:dyDescent="0.25">
      <c r="A3" t="s">
        <v>89</v>
      </c>
      <c r="B3">
        <v>225108</v>
      </c>
      <c r="C3">
        <v>121478</v>
      </c>
      <c r="D3">
        <v>8465</v>
      </c>
      <c r="E3">
        <v>0</v>
      </c>
      <c r="F3">
        <v>8790</v>
      </c>
    </row>
    <row r="4" spans="1:7" x14ac:dyDescent="0.25">
      <c r="A4" t="s">
        <v>90</v>
      </c>
      <c r="B4">
        <v>187023</v>
      </c>
      <c r="C4">
        <v>121658</v>
      </c>
      <c r="D4">
        <v>28947</v>
      </c>
      <c r="E4">
        <v>6278</v>
      </c>
      <c r="F4">
        <v>33640</v>
      </c>
    </row>
    <row r="5" spans="1:7" x14ac:dyDescent="0.25">
      <c r="A5" t="s">
        <v>91</v>
      </c>
      <c r="B5">
        <v>213568</v>
      </c>
      <c r="C5">
        <v>135987</v>
      </c>
      <c r="D5">
        <v>24870</v>
      </c>
    </row>
    <row r="6" spans="1:7" x14ac:dyDescent="0.25">
      <c r="A6" t="s">
        <v>92</v>
      </c>
      <c r="B6">
        <v>199875</v>
      </c>
      <c r="C6">
        <v>106879</v>
      </c>
      <c r="D6">
        <v>7962</v>
      </c>
      <c r="F6">
        <v>3410</v>
      </c>
    </row>
    <row r="7" spans="1:7" x14ac:dyDescent="0.25">
      <c r="A7" t="s">
        <v>93</v>
      </c>
      <c r="B7">
        <v>213578</v>
      </c>
      <c r="C7">
        <v>132658</v>
      </c>
      <c r="D7">
        <v>4789</v>
      </c>
      <c r="F7">
        <v>41862</v>
      </c>
      <c r="G7" t="s">
        <v>101</v>
      </c>
    </row>
    <row r="8" spans="1:7" x14ac:dyDescent="0.25">
      <c r="A8" t="s">
        <v>94</v>
      </c>
      <c r="B8">
        <v>196587</v>
      </c>
      <c r="C8">
        <v>124360</v>
      </c>
      <c r="D8">
        <v>8954</v>
      </c>
    </row>
    <row r="9" spans="1:7" x14ac:dyDescent="0.25">
      <c r="A9" t="s">
        <v>95</v>
      </c>
      <c r="B9">
        <v>231654</v>
      </c>
      <c r="C9">
        <v>99650</v>
      </c>
      <c r="D9">
        <v>9320</v>
      </c>
      <c r="F9">
        <v>5632</v>
      </c>
    </row>
    <row r="10" spans="1:7" x14ac:dyDescent="0.25">
      <c r="A10" t="s">
        <v>96</v>
      </c>
      <c r="B10">
        <v>106560</v>
      </c>
      <c r="C10">
        <v>98650</v>
      </c>
      <c r="D10">
        <v>12360</v>
      </c>
      <c r="F10">
        <v>4500</v>
      </c>
    </row>
    <row r="11" spans="1:7" x14ac:dyDescent="0.25">
      <c r="A11" t="s">
        <v>97</v>
      </c>
      <c r="B11">
        <v>215625</v>
      </c>
      <c r="C11">
        <v>108756</v>
      </c>
      <c r="D11">
        <v>16900</v>
      </c>
    </row>
    <row r="12" spans="1:7" x14ac:dyDescent="0.25">
      <c r="A12" t="s">
        <v>98</v>
      </c>
      <c r="B12">
        <v>246985</v>
      </c>
      <c r="C12">
        <v>178328</v>
      </c>
      <c r="D12">
        <v>4630</v>
      </c>
      <c r="G12" t="s">
        <v>102</v>
      </c>
    </row>
    <row r="13" spans="1:7" x14ac:dyDescent="0.25">
      <c r="A13" t="s">
        <v>99</v>
      </c>
      <c r="B13">
        <v>217698</v>
      </c>
      <c r="C13">
        <v>106598</v>
      </c>
      <c r="D13">
        <v>5870</v>
      </c>
      <c r="E13">
        <v>11607</v>
      </c>
      <c r="F13">
        <v>4326</v>
      </c>
    </row>
    <row r="14" spans="1:7" x14ac:dyDescent="0.25">
      <c r="A14" t="s">
        <v>81</v>
      </c>
      <c r="B14">
        <v>201458</v>
      </c>
      <c r="C14">
        <v>109623</v>
      </c>
      <c r="D14">
        <v>14204</v>
      </c>
      <c r="F14">
        <v>7897</v>
      </c>
      <c r="G14" t="s">
        <v>103</v>
      </c>
    </row>
  </sheetData>
  <sheetProtection formatColumns="0"/>
  <mergeCells count="3">
    <mergeCell ref="C1:E1"/>
    <mergeCell ref="F1:F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topLeftCell="A23" workbookViewId="0">
      <selection activeCell="D37" sqref="D37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0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v>168000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>
        <f>Feuil14!E4</f>
        <v>6278</v>
      </c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>
        <f>D4</f>
        <v>168000</v>
      </c>
      <c r="D24" s="27">
        <f>C24*0.2</f>
        <v>33600</v>
      </c>
    </row>
    <row r="25" spans="1:5" ht="15.75" thickBot="1" x14ac:dyDescent="0.3">
      <c r="A25" s="3" t="s">
        <v>39</v>
      </c>
      <c r="B25" s="2" t="s">
        <v>40</v>
      </c>
      <c r="C25" s="4"/>
      <c r="D25" s="27"/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33600</v>
      </c>
    </row>
    <row r="37" spans="1:5" ht="15.75" thickBot="1" x14ac:dyDescent="0.3">
      <c r="A37" s="7">
        <v>17</v>
      </c>
      <c r="B37" s="15" t="s">
        <v>53</v>
      </c>
      <c r="C37" s="15"/>
      <c r="D37" s="18"/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ht="15.75" thickBot="1" x14ac:dyDescent="0.3">
      <c r="A41" s="7"/>
      <c r="B41" s="44"/>
      <c r="C41" s="43"/>
      <c r="D41" s="43"/>
    </row>
    <row r="42" spans="1:5" ht="15.75" thickBot="1" x14ac:dyDescent="0.3">
      <c r="A42" s="7">
        <v>19</v>
      </c>
      <c r="B42" s="2" t="s">
        <v>100</v>
      </c>
      <c r="C42" s="2"/>
      <c r="D42" s="29">
        <f>Feuil14!F4*0.2</f>
        <v>6728</v>
      </c>
    </row>
    <row r="43" spans="1:5" ht="15.75" thickBot="1" x14ac:dyDescent="0.3">
      <c r="A43" s="7">
        <v>20</v>
      </c>
      <c r="B43" s="2" t="s">
        <v>59</v>
      </c>
      <c r="C43" s="2"/>
      <c r="D43" s="29">
        <f>Feuil14!C4*0.2+Feuil14!D4*0.1+Feuil14!E4*0.2</f>
        <v>28481.9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/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/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SUM(D42:D48)</f>
        <v>35209.9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3">
        <f>D49-D36</f>
        <v>1609.9000000000015</v>
      </c>
    </row>
    <row r="54" spans="1:4" ht="15.75" thickBot="1" x14ac:dyDescent="0.3">
      <c r="A54" s="21">
        <v>26</v>
      </c>
      <c r="B54" s="62" t="s">
        <v>72</v>
      </c>
      <c r="C54" s="62"/>
      <c r="D54" s="23">
        <f>D53</f>
        <v>1609.9000000000015</v>
      </c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2">
        <v>0</v>
      </c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/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/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topLeftCell="A30" workbookViewId="0">
      <selection activeCell="D47" sqref="D47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0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f>Feuil14!B5</f>
        <v>213568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/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>
        <f>D4</f>
        <v>213568</v>
      </c>
      <c r="D24" s="27">
        <f>C24*0.2</f>
        <v>42713.600000000006</v>
      </c>
    </row>
    <row r="25" spans="1:5" ht="15.75" thickBot="1" x14ac:dyDescent="0.3">
      <c r="A25" s="3" t="s">
        <v>39</v>
      </c>
      <c r="B25" s="2" t="s">
        <v>40</v>
      </c>
      <c r="C25" s="4"/>
      <c r="D25" s="27"/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42713.600000000006</v>
      </c>
    </row>
    <row r="37" spans="1:5" ht="15.75" thickBot="1" x14ac:dyDescent="0.3">
      <c r="A37" s="7">
        <v>17</v>
      </c>
      <c r="B37" s="15" t="s">
        <v>53</v>
      </c>
      <c r="C37" s="15"/>
      <c r="D37" s="18">
        <f>D8*0.2</f>
        <v>0</v>
      </c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x14ac:dyDescent="0.25">
      <c r="A41" s="7"/>
      <c r="B41" s="44"/>
      <c r="C41" s="43"/>
      <c r="D41" s="43"/>
    </row>
    <row r="42" spans="1:5" x14ac:dyDescent="0.25">
      <c r="A42" s="7">
        <v>19</v>
      </c>
      <c r="B42" s="2" t="s">
        <v>100</v>
      </c>
      <c r="C42" s="2"/>
      <c r="D42" s="35"/>
    </row>
    <row r="43" spans="1:5" ht="15.75" thickBot="1" x14ac:dyDescent="0.3">
      <c r="A43" s="7">
        <v>20</v>
      </c>
      <c r="B43" s="2" t="s">
        <v>59</v>
      </c>
      <c r="C43" s="2"/>
      <c r="D43" s="37">
        <f>Feuil14!C5*0.2+Feuil14!D5*0.1</f>
        <v>29684.400000000001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/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>
        <f>Février!D54</f>
        <v>1609.9000000000015</v>
      </c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SUM(D43:D48)</f>
        <v>31294.300000000003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2"/>
    </row>
    <row r="54" spans="1:4" ht="15.75" thickBot="1" x14ac:dyDescent="0.3">
      <c r="A54" s="21">
        <v>26</v>
      </c>
      <c r="B54" s="62" t="s">
        <v>72</v>
      </c>
      <c r="C54" s="62"/>
      <c r="D54" s="22"/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2"/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>
        <f>D36-D49</f>
        <v>11419.300000000003</v>
      </c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>
        <f>D58</f>
        <v>11419.300000000003</v>
      </c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topLeftCell="A30" workbookViewId="0">
      <selection activeCell="D50" sqref="D50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0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f>Feuil14!B6</f>
        <v>199875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/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>
        <f>D4</f>
        <v>199875</v>
      </c>
      <c r="D24" s="27">
        <f>C24*0.2</f>
        <v>39975</v>
      </c>
    </row>
    <row r="25" spans="1:5" ht="15.75" thickBot="1" x14ac:dyDescent="0.3">
      <c r="A25" s="3" t="s">
        <v>39</v>
      </c>
      <c r="B25" s="2" t="s">
        <v>40</v>
      </c>
      <c r="C25" s="4"/>
      <c r="D25" s="27"/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39975</v>
      </c>
    </row>
    <row r="37" spans="1:5" ht="15.75" thickBot="1" x14ac:dyDescent="0.3">
      <c r="A37" s="7">
        <v>17</v>
      </c>
      <c r="B37" s="15" t="s">
        <v>53</v>
      </c>
      <c r="C37" s="15"/>
      <c r="D37" s="18">
        <f>D8*0.2</f>
        <v>0</v>
      </c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ht="15.75" thickBot="1" x14ac:dyDescent="0.3">
      <c r="A41" s="7"/>
      <c r="B41" s="44"/>
      <c r="C41" s="43"/>
      <c r="D41" s="43"/>
    </row>
    <row r="42" spans="1:5" ht="15.75" thickBot="1" x14ac:dyDescent="0.3">
      <c r="A42" s="7">
        <v>19</v>
      </c>
      <c r="B42" s="2" t="s">
        <v>100</v>
      </c>
      <c r="C42" s="2"/>
      <c r="D42" s="29">
        <f>Feuil14!F6*0.2</f>
        <v>682</v>
      </c>
    </row>
    <row r="43" spans="1:5" ht="15.75" thickBot="1" x14ac:dyDescent="0.3">
      <c r="A43" s="7">
        <v>20</v>
      </c>
      <c r="B43" s="2" t="s">
        <v>59</v>
      </c>
      <c r="C43" s="2"/>
      <c r="D43" s="29">
        <f>Feuil14!C6*0.2+Feuil14!D6*0.1</f>
        <v>22172.000000000004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/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/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SUM(D42:D47)</f>
        <v>22854.000000000004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2"/>
    </row>
    <row r="54" spans="1:4" ht="15.75" thickBot="1" x14ac:dyDescent="0.3">
      <c r="A54" s="21">
        <v>26</v>
      </c>
      <c r="B54" s="62" t="s">
        <v>72</v>
      </c>
      <c r="C54" s="62"/>
      <c r="D54" s="22"/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2"/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>
        <f>D36-D49</f>
        <v>17120.999999999996</v>
      </c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>
        <f>D58</f>
        <v>17120.999999999996</v>
      </c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topLeftCell="A34" workbookViewId="0">
      <selection activeCell="D62" sqref="D62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0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f>Feuil14!B7</f>
        <v>213578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/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>
        <f>D4</f>
        <v>213578</v>
      </c>
      <c r="D24" s="27">
        <f>C24*0.2</f>
        <v>42715.600000000006</v>
      </c>
    </row>
    <row r="25" spans="1:5" ht="15.75" thickBot="1" x14ac:dyDescent="0.3">
      <c r="A25" s="3" t="s">
        <v>39</v>
      </c>
      <c r="B25" s="2" t="s">
        <v>40</v>
      </c>
      <c r="C25" s="4"/>
      <c r="D25" s="27"/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42715.600000000006</v>
      </c>
    </row>
    <row r="37" spans="1:5" ht="15.75" thickBot="1" x14ac:dyDescent="0.3">
      <c r="A37" s="7">
        <v>17</v>
      </c>
      <c r="B37" s="15" t="s">
        <v>53</v>
      </c>
      <c r="C37" s="15"/>
      <c r="D37" s="18">
        <f>D8*0.2</f>
        <v>0</v>
      </c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ht="15.75" thickBot="1" x14ac:dyDescent="0.3">
      <c r="A41" s="7"/>
      <c r="B41" s="44"/>
      <c r="C41" s="43"/>
      <c r="D41" s="43"/>
    </row>
    <row r="42" spans="1:5" ht="15.75" thickBot="1" x14ac:dyDescent="0.3">
      <c r="A42" s="7">
        <v>19</v>
      </c>
      <c r="B42" s="2" t="s">
        <v>58</v>
      </c>
      <c r="C42" s="2"/>
      <c r="D42" s="29">
        <f>Feuil14!F7*0.2</f>
        <v>8372.4</v>
      </c>
    </row>
    <row r="43" spans="1:5" ht="15.75" thickBot="1" x14ac:dyDescent="0.3">
      <c r="A43" s="7">
        <v>20</v>
      </c>
      <c r="B43" s="2" t="s">
        <v>59</v>
      </c>
      <c r="C43" s="2"/>
      <c r="D43" s="29">
        <f>Feuil14!C7*0.2+Feuil14!D7*0.1</f>
        <v>27010.500000000004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/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/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SUM(D42:D47)</f>
        <v>35382.9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2"/>
    </row>
    <row r="54" spans="1:4" ht="15.75" thickBot="1" x14ac:dyDescent="0.3">
      <c r="A54" s="21">
        <v>26</v>
      </c>
      <c r="B54" s="62" t="s">
        <v>72</v>
      </c>
      <c r="C54" s="62"/>
      <c r="D54" s="22"/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2"/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>
        <f>D36-D49</f>
        <v>7332.7000000000044</v>
      </c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>
        <f>D58</f>
        <v>7332.7000000000044</v>
      </c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topLeftCell="A34" workbookViewId="0">
      <selection activeCell="D43" sqref="D43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0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f>Feuil14!B8</f>
        <v>196587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/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>
        <f>D4</f>
        <v>196587</v>
      </c>
      <c r="D24" s="27">
        <f>C24*0.2</f>
        <v>39317.4</v>
      </c>
    </row>
    <row r="25" spans="1:5" ht="15.75" thickBot="1" x14ac:dyDescent="0.3">
      <c r="A25" s="3" t="s">
        <v>39</v>
      </c>
      <c r="B25" s="2" t="s">
        <v>40</v>
      </c>
      <c r="C25" s="4"/>
      <c r="D25" s="27"/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39317.4</v>
      </c>
    </row>
    <row r="37" spans="1:5" ht="15.75" thickBot="1" x14ac:dyDescent="0.3">
      <c r="A37" s="7">
        <v>17</v>
      </c>
      <c r="B37" s="15" t="s">
        <v>53</v>
      </c>
      <c r="C37" s="15"/>
      <c r="D37" s="18">
        <f>D8*0.2</f>
        <v>0</v>
      </c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ht="15.75" thickBot="1" x14ac:dyDescent="0.3">
      <c r="A41" s="7"/>
      <c r="B41" s="44"/>
      <c r="C41" s="43"/>
      <c r="D41" s="43"/>
    </row>
    <row r="42" spans="1:5" ht="15.75" thickBot="1" x14ac:dyDescent="0.3">
      <c r="A42" s="7">
        <v>19</v>
      </c>
      <c r="B42" s="2" t="s">
        <v>58</v>
      </c>
      <c r="C42" s="2"/>
      <c r="D42" s="29"/>
    </row>
    <row r="43" spans="1:5" ht="15.75" thickBot="1" x14ac:dyDescent="0.3">
      <c r="A43" s="7">
        <v>20</v>
      </c>
      <c r="B43" s="2" t="s">
        <v>59</v>
      </c>
      <c r="C43" s="2"/>
      <c r="D43" s="29">
        <f>Feuil14!C8*0.2+Feuil14!D8*0.2</f>
        <v>26662.799999999999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/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/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SUM(D42:D47)</f>
        <v>26662.799999999999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2"/>
    </row>
    <row r="54" spans="1:4" ht="15.75" thickBot="1" x14ac:dyDescent="0.3">
      <c r="A54" s="21">
        <v>26</v>
      </c>
      <c r="B54" s="62" t="s">
        <v>72</v>
      </c>
      <c r="C54" s="62"/>
      <c r="D54" s="22"/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2"/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>
        <f>D36-D49</f>
        <v>12654.600000000002</v>
      </c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>
        <f>D58</f>
        <v>12654.600000000002</v>
      </c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workbookViewId="0">
      <selection activeCell="D50" sqref="D50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0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f>Feuil14!B9</f>
        <v>231654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/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/>
      <c r="D24" s="27">
        <f>C24*0.2</f>
        <v>0</v>
      </c>
    </row>
    <row r="25" spans="1:5" ht="15.75" thickBot="1" x14ac:dyDescent="0.3">
      <c r="A25" s="3" t="s">
        <v>39</v>
      </c>
      <c r="B25" s="2" t="s">
        <v>40</v>
      </c>
      <c r="C25" s="4">
        <f>Feuil14!B9</f>
        <v>231654</v>
      </c>
      <c r="D25" s="27">
        <f>C25*0.1</f>
        <v>23165.4</v>
      </c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23165.4</v>
      </c>
    </row>
    <row r="37" spans="1:5" ht="15.75" thickBot="1" x14ac:dyDescent="0.3">
      <c r="A37" s="7">
        <v>17</v>
      </c>
      <c r="B37" s="15" t="s">
        <v>53</v>
      </c>
      <c r="C37" s="15"/>
      <c r="D37" s="18">
        <f>D8*0.2</f>
        <v>0</v>
      </c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ht="15.75" thickBot="1" x14ac:dyDescent="0.3">
      <c r="A41" s="7"/>
      <c r="B41" s="44"/>
      <c r="C41" s="43"/>
      <c r="D41" s="43"/>
    </row>
    <row r="42" spans="1:5" ht="15.75" thickBot="1" x14ac:dyDescent="0.3">
      <c r="A42" s="7">
        <v>19</v>
      </c>
      <c r="B42" s="2" t="s">
        <v>58</v>
      </c>
      <c r="C42" s="2"/>
      <c r="D42" s="29">
        <f>Feuil14!F9*0.2</f>
        <v>1126.4000000000001</v>
      </c>
    </row>
    <row r="43" spans="1:5" ht="15.75" thickBot="1" x14ac:dyDescent="0.3">
      <c r="A43" s="7">
        <v>20</v>
      </c>
      <c r="B43" s="2" t="s">
        <v>59</v>
      </c>
      <c r="C43" s="2"/>
      <c r="D43" s="29">
        <f>Feuil14!C9*0.2+Feuil14!D9*0.1</f>
        <v>20862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/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/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SUM(D42:D47)</f>
        <v>21988.400000000001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2"/>
    </row>
    <row r="54" spans="1:4" ht="15.75" thickBot="1" x14ac:dyDescent="0.3">
      <c r="A54" s="21">
        <v>26</v>
      </c>
      <c r="B54" s="62" t="s">
        <v>72</v>
      </c>
      <c r="C54" s="62"/>
      <c r="D54" s="22"/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2"/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>
        <f>D36-D49</f>
        <v>1177</v>
      </c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>
        <f>D58</f>
        <v>1177</v>
      </c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1"/>
  <sheetViews>
    <sheetView showGridLines="0" topLeftCell="A36" workbookViewId="0">
      <selection activeCell="D59" sqref="D59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0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f>Feuil14!B10</f>
        <v>106560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/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>
        <f>D4</f>
        <v>106560</v>
      </c>
      <c r="D24" s="27">
        <f>C24*0.2</f>
        <v>21312</v>
      </c>
    </row>
    <row r="25" spans="1:5" ht="15.75" thickBot="1" x14ac:dyDescent="0.3">
      <c r="A25" s="3" t="s">
        <v>39</v>
      </c>
      <c r="B25" s="2" t="s">
        <v>40</v>
      </c>
      <c r="C25" s="4"/>
      <c r="D25" s="27"/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21312</v>
      </c>
    </row>
    <row r="37" spans="1:5" ht="15.75" thickBot="1" x14ac:dyDescent="0.3">
      <c r="A37" s="7">
        <v>17</v>
      </c>
      <c r="B37" s="15" t="s">
        <v>53</v>
      </c>
      <c r="C37" s="15"/>
      <c r="D37" s="18">
        <f>D8*0.2</f>
        <v>0</v>
      </c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ht="15.75" thickBot="1" x14ac:dyDescent="0.3">
      <c r="A41" s="7"/>
      <c r="B41" s="44"/>
      <c r="C41" s="43"/>
      <c r="D41" s="43"/>
    </row>
    <row r="42" spans="1:5" ht="15.75" thickBot="1" x14ac:dyDescent="0.3">
      <c r="A42" s="7">
        <v>19</v>
      </c>
      <c r="B42" s="2" t="s">
        <v>100</v>
      </c>
      <c r="C42" s="2"/>
      <c r="D42" s="29">
        <f>Feuil14!F10*0.2</f>
        <v>900</v>
      </c>
    </row>
    <row r="43" spans="1:5" ht="15.75" thickBot="1" x14ac:dyDescent="0.3">
      <c r="A43" s="7">
        <v>20</v>
      </c>
      <c r="B43" s="2" t="s">
        <v>59</v>
      </c>
      <c r="C43" s="2"/>
      <c r="D43" s="29">
        <f>Feuil14!C10*0.2+Feuil14!D10*0.1</f>
        <v>20966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/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/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SUM(D42:D48)</f>
        <v>21866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3">
        <f>D49-D36</f>
        <v>554</v>
      </c>
    </row>
    <row r="54" spans="1:4" ht="15.75" thickBot="1" x14ac:dyDescent="0.3">
      <c r="A54" s="21">
        <v>26</v>
      </c>
      <c r="B54" s="62" t="s">
        <v>72</v>
      </c>
      <c r="C54" s="62"/>
      <c r="D54" s="22"/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3">
        <f>D53</f>
        <v>554</v>
      </c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>
        <v>0</v>
      </c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>
        <f>D58</f>
        <v>0</v>
      </c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1"/>
  <sheetViews>
    <sheetView showGridLines="0" topLeftCell="A31" workbookViewId="0">
      <selection activeCell="D58" sqref="D58"/>
    </sheetView>
  </sheetViews>
  <sheetFormatPr baseColWidth="10" defaultRowHeight="15" x14ac:dyDescent="0.25"/>
  <cols>
    <col min="1" max="1" width="7.140625" style="26" customWidth="1"/>
    <col min="2" max="2" width="47.28515625" customWidth="1"/>
    <col min="3" max="3" width="24.28515625" customWidth="1"/>
    <col min="4" max="4" width="24.7109375" customWidth="1"/>
    <col min="257" max="257" width="7.140625" customWidth="1"/>
    <col min="258" max="258" width="47.28515625" customWidth="1"/>
    <col min="259" max="259" width="24.28515625" customWidth="1"/>
    <col min="260" max="260" width="24.7109375" customWidth="1"/>
    <col min="513" max="513" width="7.140625" customWidth="1"/>
    <col min="514" max="514" width="47.28515625" customWidth="1"/>
    <col min="515" max="515" width="24.28515625" customWidth="1"/>
    <col min="516" max="516" width="24.7109375" customWidth="1"/>
    <col min="769" max="769" width="7.140625" customWidth="1"/>
    <col min="770" max="770" width="47.28515625" customWidth="1"/>
    <col min="771" max="771" width="24.28515625" customWidth="1"/>
    <col min="772" max="772" width="24.7109375" customWidth="1"/>
    <col min="1025" max="1025" width="7.140625" customWidth="1"/>
    <col min="1026" max="1026" width="47.28515625" customWidth="1"/>
    <col min="1027" max="1027" width="24.28515625" customWidth="1"/>
    <col min="1028" max="1028" width="24.7109375" customWidth="1"/>
    <col min="1281" max="1281" width="7.140625" customWidth="1"/>
    <col min="1282" max="1282" width="47.28515625" customWidth="1"/>
    <col min="1283" max="1283" width="24.28515625" customWidth="1"/>
    <col min="1284" max="1284" width="24.7109375" customWidth="1"/>
    <col min="1537" max="1537" width="7.140625" customWidth="1"/>
    <col min="1538" max="1538" width="47.28515625" customWidth="1"/>
    <col min="1539" max="1539" width="24.28515625" customWidth="1"/>
    <col min="1540" max="1540" width="24.7109375" customWidth="1"/>
    <col min="1793" max="1793" width="7.140625" customWidth="1"/>
    <col min="1794" max="1794" width="47.28515625" customWidth="1"/>
    <col min="1795" max="1795" width="24.28515625" customWidth="1"/>
    <col min="1796" max="1796" width="24.7109375" customWidth="1"/>
    <col min="2049" max="2049" width="7.140625" customWidth="1"/>
    <col min="2050" max="2050" width="47.28515625" customWidth="1"/>
    <col min="2051" max="2051" width="24.28515625" customWidth="1"/>
    <col min="2052" max="2052" width="24.7109375" customWidth="1"/>
    <col min="2305" max="2305" width="7.140625" customWidth="1"/>
    <col min="2306" max="2306" width="47.28515625" customWidth="1"/>
    <col min="2307" max="2307" width="24.28515625" customWidth="1"/>
    <col min="2308" max="2308" width="24.7109375" customWidth="1"/>
    <col min="2561" max="2561" width="7.140625" customWidth="1"/>
    <col min="2562" max="2562" width="47.28515625" customWidth="1"/>
    <col min="2563" max="2563" width="24.28515625" customWidth="1"/>
    <col min="2564" max="2564" width="24.7109375" customWidth="1"/>
    <col min="2817" max="2817" width="7.140625" customWidth="1"/>
    <col min="2818" max="2818" width="47.28515625" customWidth="1"/>
    <col min="2819" max="2819" width="24.28515625" customWidth="1"/>
    <col min="2820" max="2820" width="24.7109375" customWidth="1"/>
    <col min="3073" max="3073" width="7.140625" customWidth="1"/>
    <col min="3074" max="3074" width="47.28515625" customWidth="1"/>
    <col min="3075" max="3075" width="24.28515625" customWidth="1"/>
    <col min="3076" max="3076" width="24.7109375" customWidth="1"/>
    <col min="3329" max="3329" width="7.140625" customWidth="1"/>
    <col min="3330" max="3330" width="47.28515625" customWidth="1"/>
    <col min="3331" max="3331" width="24.28515625" customWidth="1"/>
    <col min="3332" max="3332" width="24.7109375" customWidth="1"/>
    <col min="3585" max="3585" width="7.140625" customWidth="1"/>
    <col min="3586" max="3586" width="47.28515625" customWidth="1"/>
    <col min="3587" max="3587" width="24.28515625" customWidth="1"/>
    <col min="3588" max="3588" width="24.7109375" customWidth="1"/>
    <col min="3841" max="3841" width="7.140625" customWidth="1"/>
    <col min="3842" max="3842" width="47.28515625" customWidth="1"/>
    <col min="3843" max="3843" width="24.28515625" customWidth="1"/>
    <col min="3844" max="3844" width="24.7109375" customWidth="1"/>
    <col min="4097" max="4097" width="7.140625" customWidth="1"/>
    <col min="4098" max="4098" width="47.28515625" customWidth="1"/>
    <col min="4099" max="4099" width="24.28515625" customWidth="1"/>
    <col min="4100" max="4100" width="24.7109375" customWidth="1"/>
    <col min="4353" max="4353" width="7.140625" customWidth="1"/>
    <col min="4354" max="4354" width="47.28515625" customWidth="1"/>
    <col min="4355" max="4355" width="24.28515625" customWidth="1"/>
    <col min="4356" max="4356" width="24.7109375" customWidth="1"/>
    <col min="4609" max="4609" width="7.140625" customWidth="1"/>
    <col min="4610" max="4610" width="47.28515625" customWidth="1"/>
    <col min="4611" max="4611" width="24.28515625" customWidth="1"/>
    <col min="4612" max="4612" width="24.7109375" customWidth="1"/>
    <col min="4865" max="4865" width="7.140625" customWidth="1"/>
    <col min="4866" max="4866" width="47.28515625" customWidth="1"/>
    <col min="4867" max="4867" width="24.28515625" customWidth="1"/>
    <col min="4868" max="4868" width="24.7109375" customWidth="1"/>
    <col min="5121" max="5121" width="7.140625" customWidth="1"/>
    <col min="5122" max="5122" width="47.28515625" customWidth="1"/>
    <col min="5123" max="5123" width="24.28515625" customWidth="1"/>
    <col min="5124" max="5124" width="24.7109375" customWidth="1"/>
    <col min="5377" max="5377" width="7.140625" customWidth="1"/>
    <col min="5378" max="5378" width="47.28515625" customWidth="1"/>
    <col min="5379" max="5379" width="24.28515625" customWidth="1"/>
    <col min="5380" max="5380" width="24.7109375" customWidth="1"/>
    <col min="5633" max="5633" width="7.140625" customWidth="1"/>
    <col min="5634" max="5634" width="47.28515625" customWidth="1"/>
    <col min="5635" max="5635" width="24.28515625" customWidth="1"/>
    <col min="5636" max="5636" width="24.7109375" customWidth="1"/>
    <col min="5889" max="5889" width="7.140625" customWidth="1"/>
    <col min="5890" max="5890" width="47.28515625" customWidth="1"/>
    <col min="5891" max="5891" width="24.28515625" customWidth="1"/>
    <col min="5892" max="5892" width="24.7109375" customWidth="1"/>
    <col min="6145" max="6145" width="7.140625" customWidth="1"/>
    <col min="6146" max="6146" width="47.28515625" customWidth="1"/>
    <col min="6147" max="6147" width="24.28515625" customWidth="1"/>
    <col min="6148" max="6148" width="24.7109375" customWidth="1"/>
    <col min="6401" max="6401" width="7.140625" customWidth="1"/>
    <col min="6402" max="6402" width="47.28515625" customWidth="1"/>
    <col min="6403" max="6403" width="24.28515625" customWidth="1"/>
    <col min="6404" max="6404" width="24.7109375" customWidth="1"/>
    <col min="6657" max="6657" width="7.140625" customWidth="1"/>
    <col min="6658" max="6658" width="47.28515625" customWidth="1"/>
    <col min="6659" max="6659" width="24.28515625" customWidth="1"/>
    <col min="6660" max="6660" width="24.7109375" customWidth="1"/>
    <col min="6913" max="6913" width="7.140625" customWidth="1"/>
    <col min="6914" max="6914" width="47.28515625" customWidth="1"/>
    <col min="6915" max="6915" width="24.28515625" customWidth="1"/>
    <col min="6916" max="6916" width="24.7109375" customWidth="1"/>
    <col min="7169" max="7169" width="7.140625" customWidth="1"/>
    <col min="7170" max="7170" width="47.28515625" customWidth="1"/>
    <col min="7171" max="7171" width="24.28515625" customWidth="1"/>
    <col min="7172" max="7172" width="24.7109375" customWidth="1"/>
    <col min="7425" max="7425" width="7.140625" customWidth="1"/>
    <col min="7426" max="7426" width="47.28515625" customWidth="1"/>
    <col min="7427" max="7427" width="24.28515625" customWidth="1"/>
    <col min="7428" max="7428" width="24.7109375" customWidth="1"/>
    <col min="7681" max="7681" width="7.140625" customWidth="1"/>
    <col min="7682" max="7682" width="47.28515625" customWidth="1"/>
    <col min="7683" max="7683" width="24.28515625" customWidth="1"/>
    <col min="7684" max="7684" width="24.7109375" customWidth="1"/>
    <col min="7937" max="7937" width="7.140625" customWidth="1"/>
    <col min="7938" max="7938" width="47.28515625" customWidth="1"/>
    <col min="7939" max="7939" width="24.28515625" customWidth="1"/>
    <col min="7940" max="7940" width="24.7109375" customWidth="1"/>
    <col min="8193" max="8193" width="7.140625" customWidth="1"/>
    <col min="8194" max="8194" width="47.28515625" customWidth="1"/>
    <col min="8195" max="8195" width="24.28515625" customWidth="1"/>
    <col min="8196" max="8196" width="24.7109375" customWidth="1"/>
    <col min="8449" max="8449" width="7.140625" customWidth="1"/>
    <col min="8450" max="8450" width="47.28515625" customWidth="1"/>
    <col min="8451" max="8451" width="24.28515625" customWidth="1"/>
    <col min="8452" max="8452" width="24.7109375" customWidth="1"/>
    <col min="8705" max="8705" width="7.140625" customWidth="1"/>
    <col min="8706" max="8706" width="47.28515625" customWidth="1"/>
    <col min="8707" max="8707" width="24.28515625" customWidth="1"/>
    <col min="8708" max="8708" width="24.7109375" customWidth="1"/>
    <col min="8961" max="8961" width="7.140625" customWidth="1"/>
    <col min="8962" max="8962" width="47.28515625" customWidth="1"/>
    <col min="8963" max="8963" width="24.28515625" customWidth="1"/>
    <col min="8964" max="8964" width="24.7109375" customWidth="1"/>
    <col min="9217" max="9217" width="7.140625" customWidth="1"/>
    <col min="9218" max="9218" width="47.28515625" customWidth="1"/>
    <col min="9219" max="9219" width="24.28515625" customWidth="1"/>
    <col min="9220" max="9220" width="24.7109375" customWidth="1"/>
    <col min="9473" max="9473" width="7.140625" customWidth="1"/>
    <col min="9474" max="9474" width="47.28515625" customWidth="1"/>
    <col min="9475" max="9475" width="24.28515625" customWidth="1"/>
    <col min="9476" max="9476" width="24.7109375" customWidth="1"/>
    <col min="9729" max="9729" width="7.140625" customWidth="1"/>
    <col min="9730" max="9730" width="47.28515625" customWidth="1"/>
    <col min="9731" max="9731" width="24.28515625" customWidth="1"/>
    <col min="9732" max="9732" width="24.7109375" customWidth="1"/>
    <col min="9985" max="9985" width="7.140625" customWidth="1"/>
    <col min="9986" max="9986" width="47.28515625" customWidth="1"/>
    <col min="9987" max="9987" width="24.28515625" customWidth="1"/>
    <col min="9988" max="9988" width="24.7109375" customWidth="1"/>
    <col min="10241" max="10241" width="7.140625" customWidth="1"/>
    <col min="10242" max="10242" width="47.28515625" customWidth="1"/>
    <col min="10243" max="10243" width="24.28515625" customWidth="1"/>
    <col min="10244" max="10244" width="24.7109375" customWidth="1"/>
    <col min="10497" max="10497" width="7.140625" customWidth="1"/>
    <col min="10498" max="10498" width="47.28515625" customWidth="1"/>
    <col min="10499" max="10499" width="24.28515625" customWidth="1"/>
    <col min="10500" max="10500" width="24.7109375" customWidth="1"/>
    <col min="10753" max="10753" width="7.140625" customWidth="1"/>
    <col min="10754" max="10754" width="47.28515625" customWidth="1"/>
    <col min="10755" max="10755" width="24.28515625" customWidth="1"/>
    <col min="10756" max="10756" width="24.7109375" customWidth="1"/>
    <col min="11009" max="11009" width="7.140625" customWidth="1"/>
    <col min="11010" max="11010" width="47.28515625" customWidth="1"/>
    <col min="11011" max="11011" width="24.28515625" customWidth="1"/>
    <col min="11012" max="11012" width="24.7109375" customWidth="1"/>
    <col min="11265" max="11265" width="7.140625" customWidth="1"/>
    <col min="11266" max="11266" width="47.28515625" customWidth="1"/>
    <col min="11267" max="11267" width="24.28515625" customWidth="1"/>
    <col min="11268" max="11268" width="24.7109375" customWidth="1"/>
    <col min="11521" max="11521" width="7.140625" customWidth="1"/>
    <col min="11522" max="11522" width="47.28515625" customWidth="1"/>
    <col min="11523" max="11523" width="24.28515625" customWidth="1"/>
    <col min="11524" max="11524" width="24.7109375" customWidth="1"/>
    <col min="11777" max="11777" width="7.140625" customWidth="1"/>
    <col min="11778" max="11778" width="47.28515625" customWidth="1"/>
    <col min="11779" max="11779" width="24.28515625" customWidth="1"/>
    <col min="11780" max="11780" width="24.7109375" customWidth="1"/>
    <col min="12033" max="12033" width="7.140625" customWidth="1"/>
    <col min="12034" max="12034" width="47.28515625" customWidth="1"/>
    <col min="12035" max="12035" width="24.28515625" customWidth="1"/>
    <col min="12036" max="12036" width="24.7109375" customWidth="1"/>
    <col min="12289" max="12289" width="7.140625" customWidth="1"/>
    <col min="12290" max="12290" width="47.28515625" customWidth="1"/>
    <col min="12291" max="12291" width="24.28515625" customWidth="1"/>
    <col min="12292" max="12292" width="24.7109375" customWidth="1"/>
    <col min="12545" max="12545" width="7.140625" customWidth="1"/>
    <col min="12546" max="12546" width="47.28515625" customWidth="1"/>
    <col min="12547" max="12547" width="24.28515625" customWidth="1"/>
    <col min="12548" max="12548" width="24.7109375" customWidth="1"/>
    <col min="12801" max="12801" width="7.140625" customWidth="1"/>
    <col min="12802" max="12802" width="47.28515625" customWidth="1"/>
    <col min="12803" max="12803" width="24.28515625" customWidth="1"/>
    <col min="12804" max="12804" width="24.7109375" customWidth="1"/>
    <col min="13057" max="13057" width="7.140625" customWidth="1"/>
    <col min="13058" max="13058" width="47.28515625" customWidth="1"/>
    <col min="13059" max="13059" width="24.28515625" customWidth="1"/>
    <col min="13060" max="13060" width="24.7109375" customWidth="1"/>
    <col min="13313" max="13313" width="7.140625" customWidth="1"/>
    <col min="13314" max="13314" width="47.28515625" customWidth="1"/>
    <col min="13315" max="13315" width="24.28515625" customWidth="1"/>
    <col min="13316" max="13316" width="24.7109375" customWidth="1"/>
    <col min="13569" max="13569" width="7.140625" customWidth="1"/>
    <col min="13570" max="13570" width="47.28515625" customWidth="1"/>
    <col min="13571" max="13571" width="24.28515625" customWidth="1"/>
    <col min="13572" max="13572" width="24.7109375" customWidth="1"/>
    <col min="13825" max="13825" width="7.140625" customWidth="1"/>
    <col min="13826" max="13826" width="47.28515625" customWidth="1"/>
    <col min="13827" max="13827" width="24.28515625" customWidth="1"/>
    <col min="13828" max="13828" width="24.7109375" customWidth="1"/>
    <col min="14081" max="14081" width="7.140625" customWidth="1"/>
    <col min="14082" max="14082" width="47.28515625" customWidth="1"/>
    <col min="14083" max="14083" width="24.28515625" customWidth="1"/>
    <col min="14084" max="14084" width="24.7109375" customWidth="1"/>
    <col min="14337" max="14337" width="7.140625" customWidth="1"/>
    <col min="14338" max="14338" width="47.28515625" customWidth="1"/>
    <col min="14339" max="14339" width="24.28515625" customWidth="1"/>
    <col min="14340" max="14340" width="24.7109375" customWidth="1"/>
    <col min="14593" max="14593" width="7.140625" customWidth="1"/>
    <col min="14594" max="14594" width="47.28515625" customWidth="1"/>
    <col min="14595" max="14595" width="24.28515625" customWidth="1"/>
    <col min="14596" max="14596" width="24.7109375" customWidth="1"/>
    <col min="14849" max="14849" width="7.140625" customWidth="1"/>
    <col min="14850" max="14850" width="47.28515625" customWidth="1"/>
    <col min="14851" max="14851" width="24.28515625" customWidth="1"/>
    <col min="14852" max="14852" width="24.7109375" customWidth="1"/>
    <col min="15105" max="15105" width="7.140625" customWidth="1"/>
    <col min="15106" max="15106" width="47.28515625" customWidth="1"/>
    <col min="15107" max="15107" width="24.28515625" customWidth="1"/>
    <col min="15108" max="15108" width="24.7109375" customWidth="1"/>
    <col min="15361" max="15361" width="7.140625" customWidth="1"/>
    <col min="15362" max="15362" width="47.28515625" customWidth="1"/>
    <col min="15363" max="15363" width="24.28515625" customWidth="1"/>
    <col min="15364" max="15364" width="24.7109375" customWidth="1"/>
    <col min="15617" max="15617" width="7.140625" customWidth="1"/>
    <col min="15618" max="15618" width="47.28515625" customWidth="1"/>
    <col min="15619" max="15619" width="24.28515625" customWidth="1"/>
    <col min="15620" max="15620" width="24.7109375" customWidth="1"/>
    <col min="15873" max="15873" width="7.140625" customWidth="1"/>
    <col min="15874" max="15874" width="47.28515625" customWidth="1"/>
    <col min="15875" max="15875" width="24.28515625" customWidth="1"/>
    <col min="15876" max="15876" width="24.7109375" customWidth="1"/>
    <col min="16129" max="16129" width="7.140625" customWidth="1"/>
    <col min="16130" max="16130" width="47.28515625" customWidth="1"/>
    <col min="16131" max="16131" width="24.28515625" customWidth="1"/>
    <col min="16132" max="16132" width="24.7109375" customWidth="1"/>
  </cols>
  <sheetData>
    <row r="1" spans="1:5" ht="15.75" x14ac:dyDescent="0.25">
      <c r="A1" s="39" t="s">
        <v>0</v>
      </c>
      <c r="B1" s="40"/>
      <c r="C1" s="40"/>
      <c r="D1" s="40"/>
    </row>
    <row r="2" spans="1:5" x14ac:dyDescent="0.25">
      <c r="A2" s="41" t="s">
        <v>1</v>
      </c>
      <c r="B2" s="42"/>
      <c r="C2" s="42"/>
      <c r="D2" s="42"/>
    </row>
    <row r="3" spans="1:5" ht="15.75" thickBot="1" x14ac:dyDescent="0.3">
      <c r="A3" s="1"/>
      <c r="B3" s="43"/>
      <c r="C3" s="43"/>
      <c r="D3" s="2"/>
    </row>
    <row r="4" spans="1:5" ht="15.75" thickBot="1" x14ac:dyDescent="0.3">
      <c r="A4" s="3" t="s">
        <v>2</v>
      </c>
      <c r="B4" s="44" t="s">
        <v>3</v>
      </c>
      <c r="C4" s="44"/>
      <c r="D4" s="4">
        <f>+Feuil14!B11</f>
        <v>215625</v>
      </c>
      <c r="E4" s="5"/>
    </row>
    <row r="5" spans="1:5" ht="15.75" thickBot="1" x14ac:dyDescent="0.3">
      <c r="A5" s="3" t="s">
        <v>4</v>
      </c>
      <c r="B5" s="45" t="s">
        <v>5</v>
      </c>
      <c r="C5" s="44"/>
      <c r="D5" s="4"/>
    </row>
    <row r="6" spans="1:5" ht="15.75" thickBot="1" x14ac:dyDescent="0.3">
      <c r="A6" s="3" t="s">
        <v>6</v>
      </c>
      <c r="B6" s="6" t="s">
        <v>7</v>
      </c>
      <c r="C6" s="2"/>
      <c r="D6" s="4"/>
    </row>
    <row r="7" spans="1:5" ht="15.75" thickBot="1" x14ac:dyDescent="0.3">
      <c r="A7" s="7" t="s">
        <v>8</v>
      </c>
      <c r="B7" s="46" t="s">
        <v>9</v>
      </c>
      <c r="C7" s="46"/>
      <c r="D7" s="4"/>
    </row>
    <row r="8" spans="1:5" ht="15.75" thickBot="1" x14ac:dyDescent="0.3">
      <c r="A8" s="3" t="s">
        <v>10</v>
      </c>
      <c r="B8" s="44" t="s">
        <v>11</v>
      </c>
      <c r="C8" s="44"/>
      <c r="D8" s="8"/>
      <c r="E8" s="5"/>
    </row>
    <row r="9" spans="1:5" ht="15.75" thickBot="1" x14ac:dyDescent="0.3">
      <c r="A9" s="7" t="s">
        <v>12</v>
      </c>
      <c r="B9" s="47" t="s">
        <v>13</v>
      </c>
      <c r="C9" s="48"/>
      <c r="D9" s="4"/>
    </row>
    <row r="10" spans="1:5" ht="15.75" thickBot="1" x14ac:dyDescent="0.3">
      <c r="A10" s="7" t="s">
        <v>14</v>
      </c>
      <c r="B10" s="47" t="s">
        <v>15</v>
      </c>
      <c r="C10" s="48"/>
      <c r="D10" s="4"/>
    </row>
    <row r="11" spans="1:5" ht="15.75" thickBot="1" x14ac:dyDescent="0.3">
      <c r="A11" s="7" t="s">
        <v>16</v>
      </c>
      <c r="B11" s="38" t="s">
        <v>17</v>
      </c>
      <c r="C11" s="49"/>
      <c r="D11" s="4"/>
      <c r="E11" s="9"/>
    </row>
    <row r="12" spans="1:5" ht="15.75" thickBot="1" x14ac:dyDescent="0.3">
      <c r="A12" s="50" t="s">
        <v>18</v>
      </c>
      <c r="B12" s="51"/>
      <c r="C12" s="51"/>
      <c r="D12" s="51"/>
    </row>
    <row r="13" spans="1:5" ht="15.75" thickBot="1" x14ac:dyDescent="0.3">
      <c r="A13" s="10" t="s">
        <v>19</v>
      </c>
      <c r="B13" s="38" t="s">
        <v>20</v>
      </c>
      <c r="C13" s="38"/>
      <c r="D13" s="4"/>
    </row>
    <row r="14" spans="1:5" ht="15.75" thickBot="1" x14ac:dyDescent="0.3">
      <c r="A14" s="10" t="s">
        <v>21</v>
      </c>
      <c r="B14" s="38" t="s">
        <v>22</v>
      </c>
      <c r="C14" s="38"/>
      <c r="D14" s="4"/>
    </row>
    <row r="15" spans="1:5" ht="15.75" thickBot="1" x14ac:dyDescent="0.3">
      <c r="A15" s="10" t="s">
        <v>23</v>
      </c>
      <c r="B15" s="38" t="s">
        <v>24</v>
      </c>
      <c r="C15" s="38"/>
      <c r="D15" s="4"/>
    </row>
    <row r="16" spans="1:5" ht="15.75" thickBot="1" x14ac:dyDescent="0.3">
      <c r="A16" s="10" t="s">
        <v>25</v>
      </c>
      <c r="B16" s="38" t="s">
        <v>26</v>
      </c>
      <c r="C16" s="38"/>
      <c r="D16" s="4"/>
    </row>
    <row r="17" spans="1:5" ht="15.75" thickBot="1" x14ac:dyDescent="0.3">
      <c r="A17" s="10" t="s">
        <v>27</v>
      </c>
      <c r="B17" s="38" t="s">
        <v>28</v>
      </c>
      <c r="C17" s="38"/>
      <c r="D17" s="4"/>
    </row>
    <row r="18" spans="1:5" ht="15.75" thickBot="1" x14ac:dyDescent="0.3">
      <c r="A18" s="7" t="s">
        <v>29</v>
      </c>
      <c r="B18" s="47" t="s">
        <v>30</v>
      </c>
      <c r="C18" s="48"/>
      <c r="D18" s="4"/>
    </row>
    <row r="19" spans="1:5" ht="15.75" thickBot="1" x14ac:dyDescent="0.3">
      <c r="A19" s="7" t="s">
        <v>31</v>
      </c>
      <c r="B19" s="38" t="s">
        <v>17</v>
      </c>
      <c r="C19" s="49"/>
      <c r="D19" s="4"/>
    </row>
    <row r="20" spans="1:5" x14ac:dyDescent="0.25">
      <c r="A20" s="7"/>
      <c r="B20" s="53"/>
      <c r="C20" s="54"/>
      <c r="D20" s="54"/>
    </row>
    <row r="21" spans="1:5" ht="15.75" x14ac:dyDescent="0.25">
      <c r="A21" s="55" t="s">
        <v>32</v>
      </c>
      <c r="B21" s="56"/>
      <c r="C21" s="56"/>
      <c r="D21" s="56"/>
    </row>
    <row r="22" spans="1:5" x14ac:dyDescent="0.25">
      <c r="A22" s="57" t="s">
        <v>33</v>
      </c>
      <c r="B22" s="58"/>
      <c r="C22" s="58"/>
      <c r="D22" s="58"/>
    </row>
    <row r="23" spans="1:5" ht="15.75" thickBot="1" x14ac:dyDescent="0.3">
      <c r="A23" s="59" t="s">
        <v>34</v>
      </c>
      <c r="B23" s="59"/>
      <c r="C23" s="11" t="s">
        <v>35</v>
      </c>
      <c r="D23" s="11" t="s">
        <v>36</v>
      </c>
    </row>
    <row r="24" spans="1:5" ht="15.75" thickBot="1" x14ac:dyDescent="0.3">
      <c r="A24" s="3" t="s">
        <v>37</v>
      </c>
      <c r="B24" s="2" t="s">
        <v>38</v>
      </c>
      <c r="C24" s="4">
        <f>+D4</f>
        <v>215625</v>
      </c>
      <c r="D24" s="27">
        <f>+C24*0.2</f>
        <v>43125</v>
      </c>
    </row>
    <row r="25" spans="1:5" ht="15.75" thickBot="1" x14ac:dyDescent="0.3">
      <c r="A25" s="3" t="s">
        <v>39</v>
      </c>
      <c r="B25" s="2" t="s">
        <v>40</v>
      </c>
      <c r="C25" s="4"/>
      <c r="D25" s="27"/>
    </row>
    <row r="26" spans="1:5" ht="15.75" thickBot="1" x14ac:dyDescent="0.3">
      <c r="A26" s="7" t="s">
        <v>41</v>
      </c>
      <c r="B26" s="2" t="s">
        <v>42</v>
      </c>
      <c r="C26" s="4"/>
      <c r="D26" s="27"/>
      <c r="E26" s="9"/>
    </row>
    <row r="27" spans="1:5" ht="15.75" thickBot="1" x14ac:dyDescent="0.3">
      <c r="A27" s="60" t="s">
        <v>43</v>
      </c>
      <c r="B27" s="61"/>
      <c r="C27" s="11" t="s">
        <v>35</v>
      </c>
      <c r="D27" s="11" t="s">
        <v>36</v>
      </c>
    </row>
    <row r="28" spans="1:5" ht="15.75" thickBot="1" x14ac:dyDescent="0.3">
      <c r="A28" s="7">
        <v>10</v>
      </c>
      <c r="B28" s="2" t="s">
        <v>44</v>
      </c>
      <c r="C28" s="12"/>
      <c r="D28" s="12"/>
    </row>
    <row r="29" spans="1:5" ht="15.75" thickBot="1" x14ac:dyDescent="0.3">
      <c r="A29" s="7">
        <v>11</v>
      </c>
      <c r="B29" s="2" t="s">
        <v>45</v>
      </c>
      <c r="C29" s="12"/>
      <c r="D29" s="12"/>
    </row>
    <row r="30" spans="1:5" x14ac:dyDescent="0.25">
      <c r="A30" s="13" t="s">
        <v>46</v>
      </c>
      <c r="B30" s="13"/>
      <c r="C30" s="14" t="s">
        <v>35</v>
      </c>
      <c r="D30" s="14" t="s">
        <v>36</v>
      </c>
    </row>
    <row r="31" spans="1:5" ht="15.75" thickBot="1" x14ac:dyDescent="0.3">
      <c r="A31" s="7"/>
      <c r="B31" s="52"/>
      <c r="C31" s="52"/>
      <c r="D31" s="52"/>
    </row>
    <row r="32" spans="1:5" ht="15.75" thickBot="1" x14ac:dyDescent="0.3">
      <c r="A32" s="7">
        <v>13</v>
      </c>
      <c r="B32" s="15" t="s">
        <v>47</v>
      </c>
      <c r="C32" s="12"/>
      <c r="D32" s="12"/>
    </row>
    <row r="33" spans="1:5" ht="15.75" thickBot="1" x14ac:dyDescent="0.3">
      <c r="A33" s="7">
        <v>14</v>
      </c>
      <c r="B33" s="15" t="s">
        <v>48</v>
      </c>
      <c r="C33" s="12"/>
      <c r="D33" s="12"/>
    </row>
    <row r="34" spans="1:5" ht="15.75" thickBot="1" x14ac:dyDescent="0.3">
      <c r="A34" s="7">
        <v>15</v>
      </c>
      <c r="B34" s="2" t="s">
        <v>49</v>
      </c>
      <c r="C34" s="2"/>
      <c r="D34" s="12"/>
    </row>
    <row r="35" spans="1:5" ht="15.75" thickBot="1" x14ac:dyDescent="0.3">
      <c r="A35" s="7" t="s">
        <v>50</v>
      </c>
      <c r="B35" s="15" t="s">
        <v>51</v>
      </c>
      <c r="C35" s="16"/>
      <c r="D35" s="12"/>
    </row>
    <row r="36" spans="1:5" ht="15.75" thickBot="1" x14ac:dyDescent="0.3">
      <c r="A36" s="7">
        <v>16</v>
      </c>
      <c r="B36" s="17" t="s">
        <v>52</v>
      </c>
      <c r="C36" s="15"/>
      <c r="D36" s="28">
        <f>SUM(D24:D26)+D28+D29+D32+D33+D34+D35</f>
        <v>43125</v>
      </c>
    </row>
    <row r="37" spans="1:5" ht="15.75" thickBot="1" x14ac:dyDescent="0.3">
      <c r="A37" s="7">
        <v>17</v>
      </c>
      <c r="B37" s="15" t="s">
        <v>53</v>
      </c>
      <c r="C37" s="15"/>
      <c r="D37" s="18">
        <f>D8*0.2</f>
        <v>0</v>
      </c>
      <c r="E37" s="5"/>
    </row>
    <row r="38" spans="1:5" ht="15.75" thickBot="1" x14ac:dyDescent="0.3">
      <c r="A38" s="7" t="s">
        <v>54</v>
      </c>
      <c r="B38" s="15" t="s">
        <v>55</v>
      </c>
      <c r="C38" s="15"/>
      <c r="D38" s="12"/>
    </row>
    <row r="39" spans="1:5" ht="15.75" thickBot="1" x14ac:dyDescent="0.3">
      <c r="A39" s="7">
        <v>18</v>
      </c>
      <c r="B39" s="15" t="s">
        <v>56</v>
      </c>
      <c r="C39" s="15"/>
      <c r="D39" s="12"/>
    </row>
    <row r="40" spans="1:5" x14ac:dyDescent="0.25">
      <c r="A40" s="63" t="s">
        <v>57</v>
      </c>
      <c r="B40" s="64"/>
      <c r="C40" s="65"/>
      <c r="D40" s="65"/>
    </row>
    <row r="41" spans="1:5" ht="15.75" thickBot="1" x14ac:dyDescent="0.3">
      <c r="A41" s="7"/>
      <c r="B41" s="44"/>
      <c r="C41" s="43"/>
      <c r="D41" s="43"/>
    </row>
    <row r="42" spans="1:5" ht="15.75" thickBot="1" x14ac:dyDescent="0.3">
      <c r="A42" s="7">
        <v>19</v>
      </c>
      <c r="B42" s="2" t="s">
        <v>82</v>
      </c>
      <c r="C42" s="2"/>
      <c r="D42" s="29"/>
    </row>
    <row r="43" spans="1:5" ht="15.75" thickBot="1" x14ac:dyDescent="0.3">
      <c r="A43" s="7">
        <v>20</v>
      </c>
      <c r="B43" s="2" t="s">
        <v>59</v>
      </c>
      <c r="C43" s="2"/>
      <c r="D43" s="29">
        <f>+Feuil14!C11*0.2+Feuil14!D11*0.1</f>
        <v>23441.200000000001</v>
      </c>
      <c r="E43" s="5"/>
    </row>
    <row r="44" spans="1:5" ht="15.75" thickBot="1" x14ac:dyDescent="0.3">
      <c r="A44" s="7">
        <v>21</v>
      </c>
      <c r="B44" s="15" t="s">
        <v>60</v>
      </c>
      <c r="C44" s="15"/>
      <c r="D44" s="29"/>
    </row>
    <row r="45" spans="1:5" ht="15.75" thickBot="1" x14ac:dyDescent="0.3">
      <c r="A45" s="7"/>
      <c r="B45" s="15" t="s">
        <v>61</v>
      </c>
      <c r="C45" s="12"/>
      <c r="D45" s="30"/>
    </row>
    <row r="46" spans="1:5" ht="15.75" thickBot="1" x14ac:dyDescent="0.3">
      <c r="A46" s="7">
        <v>22</v>
      </c>
      <c r="B46" s="2" t="s">
        <v>62</v>
      </c>
      <c r="C46" s="2"/>
      <c r="D46" s="29"/>
    </row>
    <row r="47" spans="1:5" ht="15.75" thickBot="1" x14ac:dyDescent="0.3">
      <c r="A47" s="7" t="s">
        <v>63</v>
      </c>
      <c r="B47" s="15" t="s">
        <v>64</v>
      </c>
      <c r="C47" s="15"/>
      <c r="D47" s="29"/>
    </row>
    <row r="48" spans="1:5" ht="15.75" thickBot="1" x14ac:dyDescent="0.3">
      <c r="A48" s="7" t="s">
        <v>65</v>
      </c>
      <c r="B48" s="19" t="s">
        <v>66</v>
      </c>
      <c r="C48" s="19"/>
      <c r="D48" s="31"/>
    </row>
    <row r="49" spans="1:4" ht="15.75" thickBot="1" x14ac:dyDescent="0.3">
      <c r="A49" s="7">
        <v>23</v>
      </c>
      <c r="B49" s="20" t="s">
        <v>67</v>
      </c>
      <c r="C49" s="19"/>
      <c r="D49" s="28">
        <f>+SUM(D42:D47)</f>
        <v>23441.200000000001</v>
      </c>
    </row>
    <row r="50" spans="1:4" ht="15.75" thickBot="1" x14ac:dyDescent="0.3">
      <c r="A50" s="7">
        <v>24</v>
      </c>
      <c r="B50" s="19" t="s">
        <v>68</v>
      </c>
      <c r="C50" s="19" t="s">
        <v>69</v>
      </c>
      <c r="D50" s="32"/>
    </row>
    <row r="51" spans="1:4" x14ac:dyDescent="0.25">
      <c r="A51" s="7"/>
      <c r="B51" s="19"/>
      <c r="C51" s="19"/>
      <c r="D51" s="19"/>
    </row>
    <row r="52" spans="1:4" ht="15.75" thickBot="1" x14ac:dyDescent="0.3">
      <c r="A52" s="66" t="s">
        <v>70</v>
      </c>
      <c r="B52" s="67"/>
      <c r="C52" s="67"/>
      <c r="D52" s="67"/>
    </row>
    <row r="53" spans="1:4" ht="15.75" thickBot="1" x14ac:dyDescent="0.3">
      <c r="A53" s="21">
        <v>25</v>
      </c>
      <c r="B53" s="62" t="s">
        <v>71</v>
      </c>
      <c r="C53" s="62"/>
      <c r="D53" s="22"/>
    </row>
    <row r="54" spans="1:4" ht="15.75" thickBot="1" x14ac:dyDescent="0.3">
      <c r="A54" s="21">
        <v>26</v>
      </c>
      <c r="B54" s="62" t="s">
        <v>72</v>
      </c>
      <c r="C54" s="62"/>
      <c r="D54" s="22"/>
    </row>
    <row r="55" spans="1:4" ht="15.75" thickBot="1" x14ac:dyDescent="0.3">
      <c r="A55" s="21" t="s">
        <v>73</v>
      </c>
      <c r="B55" s="62" t="s">
        <v>74</v>
      </c>
      <c r="C55" s="62"/>
      <c r="D55" s="22"/>
    </row>
    <row r="56" spans="1:4" ht="15.75" thickBot="1" x14ac:dyDescent="0.3">
      <c r="A56" s="21">
        <v>27</v>
      </c>
      <c r="B56" s="62" t="s">
        <v>75</v>
      </c>
      <c r="C56" s="62"/>
      <c r="D56" s="22"/>
    </row>
    <row r="57" spans="1:4" ht="15.75" thickBot="1" x14ac:dyDescent="0.3">
      <c r="A57" s="66" t="s">
        <v>76</v>
      </c>
      <c r="B57" s="67"/>
      <c r="C57" s="67"/>
      <c r="D57" s="67"/>
    </row>
    <row r="58" spans="1:4" ht="15.75" thickBot="1" x14ac:dyDescent="0.3">
      <c r="A58" s="21">
        <v>28</v>
      </c>
      <c r="B58" s="62" t="s">
        <v>77</v>
      </c>
      <c r="C58" s="62"/>
      <c r="D58" s="23">
        <f>D36-D49</f>
        <v>19683.8</v>
      </c>
    </row>
    <row r="59" spans="1:4" ht="15.75" thickBot="1" x14ac:dyDescent="0.3">
      <c r="A59" s="21">
        <v>29</v>
      </c>
      <c r="B59" s="62" t="s">
        <v>78</v>
      </c>
      <c r="C59" s="62"/>
      <c r="D59" s="22"/>
    </row>
    <row r="60" spans="1:4" ht="15.75" thickBot="1" x14ac:dyDescent="0.3">
      <c r="A60" s="21" t="s">
        <v>73</v>
      </c>
      <c r="B60" s="62" t="s">
        <v>79</v>
      </c>
      <c r="C60" s="62"/>
      <c r="D60" s="22"/>
    </row>
    <row r="61" spans="1:4" ht="15.75" thickBot="1" x14ac:dyDescent="0.3">
      <c r="A61" s="21">
        <v>32</v>
      </c>
      <c r="B61" s="62" t="s">
        <v>80</v>
      </c>
      <c r="C61" s="62"/>
      <c r="D61" s="23">
        <f>D58</f>
        <v>19683.8</v>
      </c>
    </row>
    <row r="62" spans="1:4" x14ac:dyDescent="0.25">
      <c r="A62" s="24"/>
      <c r="B62" s="25"/>
      <c r="C62" s="25"/>
      <c r="D62" s="25"/>
    </row>
    <row r="63" spans="1:4" x14ac:dyDescent="0.25">
      <c r="A63" s="24"/>
      <c r="B63" s="25"/>
      <c r="C63" s="25"/>
      <c r="D63" s="25"/>
    </row>
    <row r="64" spans="1:4" x14ac:dyDescent="0.25">
      <c r="A64" s="24"/>
      <c r="B64" s="25"/>
      <c r="C64" s="25"/>
      <c r="D64" s="25"/>
    </row>
    <row r="65" spans="1:4" x14ac:dyDescent="0.25">
      <c r="A65" s="24"/>
      <c r="B65" s="25"/>
      <c r="C65" s="25"/>
      <c r="D65" s="25"/>
    </row>
    <row r="66" spans="1:4" x14ac:dyDescent="0.25">
      <c r="A66" s="24"/>
      <c r="B66" s="25"/>
      <c r="C66" s="25"/>
      <c r="D66" s="25"/>
    </row>
    <row r="67" spans="1:4" x14ac:dyDescent="0.25">
      <c r="A67" s="24"/>
      <c r="B67" s="25"/>
      <c r="C67" s="25"/>
      <c r="D67" s="25"/>
    </row>
    <row r="68" spans="1:4" x14ac:dyDescent="0.25">
      <c r="A68" s="24"/>
      <c r="B68" s="25"/>
      <c r="C68" s="25"/>
      <c r="D68" s="25"/>
    </row>
    <row r="69" spans="1:4" x14ac:dyDescent="0.25">
      <c r="A69" s="24"/>
      <c r="B69" s="25"/>
      <c r="C69" s="25"/>
      <c r="D69" s="25"/>
    </row>
    <row r="70" spans="1:4" x14ac:dyDescent="0.25">
      <c r="A70" s="24"/>
      <c r="B70" s="25"/>
      <c r="C70" s="25"/>
      <c r="D70" s="25"/>
    </row>
    <row r="71" spans="1:4" x14ac:dyDescent="0.25">
      <c r="A71" s="24"/>
      <c r="B71" s="25"/>
      <c r="C71" s="25"/>
      <c r="D71" s="25"/>
    </row>
    <row r="72" spans="1:4" x14ac:dyDescent="0.25">
      <c r="A72" s="24"/>
      <c r="B72" s="25"/>
      <c r="C72" s="25"/>
      <c r="D72" s="25"/>
    </row>
    <row r="73" spans="1:4" x14ac:dyDescent="0.25">
      <c r="A73" s="24"/>
      <c r="B73" s="25"/>
      <c r="C73" s="25"/>
      <c r="D73" s="25"/>
    </row>
    <row r="74" spans="1:4" x14ac:dyDescent="0.25">
      <c r="A74" s="24"/>
      <c r="B74" s="25"/>
      <c r="C74" s="25"/>
      <c r="D74" s="25"/>
    </row>
    <row r="75" spans="1:4" x14ac:dyDescent="0.25">
      <c r="A75" s="24"/>
      <c r="B75" s="25"/>
      <c r="C75" s="25"/>
      <c r="D75" s="25"/>
    </row>
    <row r="76" spans="1:4" x14ac:dyDescent="0.25">
      <c r="A76" s="24"/>
      <c r="B76" s="25"/>
      <c r="C76" s="25"/>
      <c r="D76" s="25"/>
    </row>
    <row r="77" spans="1:4" x14ac:dyDescent="0.25">
      <c r="A77" s="24"/>
      <c r="B77" s="25"/>
      <c r="C77" s="25"/>
      <c r="D77" s="25"/>
    </row>
    <row r="78" spans="1:4" x14ac:dyDescent="0.25">
      <c r="A78" s="24"/>
      <c r="B78" s="25"/>
      <c r="C78" s="25"/>
      <c r="D78" s="25"/>
    </row>
    <row r="79" spans="1:4" x14ac:dyDescent="0.25">
      <c r="A79" s="24"/>
      <c r="B79" s="25"/>
      <c r="C79" s="25"/>
      <c r="D79" s="25"/>
    </row>
    <row r="80" spans="1:4" x14ac:dyDescent="0.25">
      <c r="A80" s="24"/>
      <c r="B80" s="25"/>
      <c r="C80" s="25"/>
      <c r="D80" s="25"/>
    </row>
    <row r="81" spans="1:4" x14ac:dyDescent="0.25">
      <c r="A81" s="24"/>
      <c r="B81" s="25"/>
      <c r="C81" s="25"/>
      <c r="D81" s="25"/>
    </row>
    <row r="82" spans="1:4" x14ac:dyDescent="0.25">
      <c r="A82" s="24"/>
      <c r="B82" s="25"/>
      <c r="C82" s="25"/>
      <c r="D82" s="25"/>
    </row>
    <row r="83" spans="1:4" x14ac:dyDescent="0.25">
      <c r="A83" s="24"/>
      <c r="B83" s="25"/>
      <c r="C83" s="25"/>
      <c r="D83" s="25"/>
    </row>
    <row r="84" spans="1:4" x14ac:dyDescent="0.25">
      <c r="A84" s="24"/>
      <c r="B84" s="25"/>
      <c r="C84" s="25"/>
      <c r="D84" s="25"/>
    </row>
    <row r="85" spans="1:4" x14ac:dyDescent="0.25">
      <c r="A85" s="24"/>
      <c r="B85" s="25"/>
      <c r="C85" s="25"/>
      <c r="D85" s="25"/>
    </row>
    <row r="86" spans="1:4" x14ac:dyDescent="0.25">
      <c r="A86" s="24"/>
      <c r="B86" s="25"/>
      <c r="C86" s="25"/>
      <c r="D86" s="25"/>
    </row>
    <row r="87" spans="1:4" x14ac:dyDescent="0.25">
      <c r="A87" s="24"/>
      <c r="B87" s="25"/>
      <c r="C87" s="25"/>
      <c r="D87" s="25"/>
    </row>
    <row r="88" spans="1:4" x14ac:dyDescent="0.25">
      <c r="A88" s="24"/>
      <c r="B88" s="25"/>
      <c r="C88" s="25"/>
      <c r="D88" s="25"/>
    </row>
    <row r="89" spans="1:4" x14ac:dyDescent="0.25">
      <c r="A89" s="24"/>
      <c r="B89" s="25"/>
      <c r="C89" s="25"/>
      <c r="D89" s="25"/>
    </row>
    <row r="90" spans="1:4" x14ac:dyDescent="0.25">
      <c r="A90" s="24"/>
      <c r="B90" s="25"/>
      <c r="C90" s="25"/>
      <c r="D90" s="25"/>
    </row>
    <row r="91" spans="1:4" x14ac:dyDescent="0.25">
      <c r="A91" s="24"/>
      <c r="B91" s="25"/>
      <c r="C91" s="25"/>
      <c r="D91" s="25"/>
    </row>
  </sheetData>
  <mergeCells count="36">
    <mergeCell ref="B61:C61"/>
    <mergeCell ref="A40:D40"/>
    <mergeCell ref="B41:D41"/>
    <mergeCell ref="A52:D52"/>
    <mergeCell ref="B53:C53"/>
    <mergeCell ref="B54:C54"/>
    <mergeCell ref="B55:C55"/>
    <mergeCell ref="B56:C56"/>
    <mergeCell ref="A57:D57"/>
    <mergeCell ref="B58:C58"/>
    <mergeCell ref="B59:C59"/>
    <mergeCell ref="B60:C60"/>
    <mergeCell ref="B31:D31"/>
    <mergeCell ref="B14:C14"/>
    <mergeCell ref="B15:C15"/>
    <mergeCell ref="B16:C16"/>
    <mergeCell ref="B17:C17"/>
    <mergeCell ref="B18:C18"/>
    <mergeCell ref="B19:C19"/>
    <mergeCell ref="B20:D20"/>
    <mergeCell ref="A21:D21"/>
    <mergeCell ref="A22:D22"/>
    <mergeCell ref="A23:B23"/>
    <mergeCell ref="A27:B27"/>
    <mergeCell ref="B13:C13"/>
    <mergeCell ref="A1:D1"/>
    <mergeCell ref="A2:D2"/>
    <mergeCell ref="B3:C3"/>
    <mergeCell ref="B4:C4"/>
    <mergeCell ref="B5:C5"/>
    <mergeCell ref="B7:C7"/>
    <mergeCell ref="B8:C8"/>
    <mergeCell ref="B9:C9"/>
    <mergeCell ref="B10:C10"/>
    <mergeCell ref="B11:C11"/>
    <mergeCell ref="A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Grand Livre</vt:lpstr>
      <vt:lpstr>Feuille de vérification</vt:lpstr>
      <vt:lpstr>Feuil14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cp:lastPrinted>2019-01-17T08:56:27Z</cp:lastPrinted>
  <dcterms:created xsi:type="dcterms:W3CDTF">2019-01-17T08:55:20Z</dcterms:created>
  <dcterms:modified xsi:type="dcterms:W3CDTF">2020-11-05T08:09:58Z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fff0830a-94eb-4d43-a877-a0279f60a58b</vt:lpwstr>
  </property>
</Properties>
</file>